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 activeTab="1"/>
  </bookViews>
  <sheets>
    <sheet name="10-27" sheetId="71" r:id="rId1"/>
    <sheet name="10-27 смена тарифа" sheetId="72" r:id="rId2"/>
  </sheets>
  <calcPr calcId="124519" calcOnSave="0"/>
</workbook>
</file>

<file path=xl/calcChain.xml><?xml version="1.0" encoding="utf-8"?>
<calcChain xmlns="http://schemas.openxmlformats.org/spreadsheetml/2006/main">
  <c r="C37" i="72"/>
  <c r="E35"/>
  <c r="D35" s="1"/>
  <c r="C35" s="1"/>
  <c r="C33"/>
  <c r="D33" s="1"/>
  <c r="C32"/>
  <c r="D32" s="1"/>
  <c r="E30"/>
  <c r="C30" s="1"/>
  <c r="D30"/>
  <c r="D29"/>
  <c r="C29"/>
  <c r="D28"/>
  <c r="C28" s="1"/>
  <c r="E27"/>
  <c r="D27"/>
  <c r="C27"/>
  <c r="D26"/>
  <c r="C26" s="1"/>
  <c r="E24"/>
  <c r="D24"/>
  <c r="C24" s="1"/>
  <c r="D23"/>
  <c r="C23"/>
  <c r="D22"/>
  <c r="C22"/>
  <c r="E20"/>
  <c r="E37" s="1"/>
  <c r="D20"/>
  <c r="D37" s="1"/>
  <c r="C20"/>
  <c r="C38" i="71"/>
  <c r="E36"/>
  <c r="D36" s="1"/>
  <c r="C36" s="1"/>
  <c r="C34"/>
  <c r="D34" s="1"/>
  <c r="C33"/>
  <c r="D33" s="1"/>
  <c r="E31"/>
  <c r="C31" s="1"/>
  <c r="D31"/>
  <c r="D35" s="1"/>
  <c r="D30"/>
  <c r="D29"/>
  <c r="C29" s="1"/>
  <c r="D28"/>
  <c r="C28" s="1"/>
  <c r="D27"/>
  <c r="C27" s="1"/>
  <c r="E25"/>
  <c r="E38" s="1"/>
  <c r="D24"/>
  <c r="C24"/>
  <c r="D23"/>
  <c r="C23"/>
  <c r="E21"/>
  <c r="D21"/>
  <c r="C21" s="1"/>
  <c r="D16" i="72"/>
  <c r="D15"/>
  <c r="D14"/>
  <c r="D15" i="71"/>
  <c r="D16" s="1"/>
  <c r="D17" s="1"/>
  <c r="D34" i="72" l="1"/>
  <c r="C34"/>
  <c r="C35" i="71"/>
  <c r="D25"/>
  <c r="C25" s="1"/>
  <c r="C30"/>
  <c r="D38" l="1"/>
</calcChain>
</file>

<file path=xl/sharedStrings.xml><?xml version="1.0" encoding="utf-8"?>
<sst xmlns="http://schemas.openxmlformats.org/spreadsheetml/2006/main" count="99" uniqueCount="45">
  <si>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</si>
  <si>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</si>
  <si>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</si>
  <si>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</si>
  <si>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</si>
  <si>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</si>
  <si>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</si>
  <si>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</si>
  <si>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</si>
  <si>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</si>
  <si>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</si>
  <si>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</si>
  <si>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</si>
  <si>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</si>
  <si>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</si>
  <si>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</si>
  <si>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</si>
  <si>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</si>
  <si>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</si>
  <si>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</si>
  <si>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</si>
  <si>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</si>
  <si>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</si>
  <si>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</si>
  <si>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</si>
  <si>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</si>
  <si>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</si>
  <si>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</si>
  <si>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</si>
  <si>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</si>
  <si>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</si>
  <si>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</si>
  <si>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</si>
  <si>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от "01" января 2017г.</t>
  </si>
  <si>
    <t>НПО "Центральный" дом № 27 микрорайон №  10  2017г.</t>
  </si>
  <si>
    <t xml:space="preserve">Начислено за 2017г. </t>
  </si>
  <si>
    <t>2.</t>
  </si>
  <si>
    <t>2.2</t>
  </si>
  <si>
    <t>1</t>
  </si>
  <si>
    <t>2</t>
  </si>
  <si>
    <t>3</t>
  </si>
  <si>
    <t>2.3</t>
  </si>
  <si>
    <t>2.4</t>
  </si>
  <si>
    <t>от "01" августа 2017г.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</si>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</sst>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G31" sqref="G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33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34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977.1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23.19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7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35</v>
      </c>
      <c r="C15" s="8"/>
      <c r="D15" s="14">
        <f>D11*D10*D12</f>
        <v>158612.64300000001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158612.64300000001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158612.64300000001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62309.666999999994</v>
      </c>
      <c r="D21" s="18">
        <f>D10*E21</f>
        <v>8901.3809999999994</v>
      </c>
      <c r="E21" s="18">
        <f>E24+E23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32420.178000000004</v>
      </c>
      <c r="D23" s="14">
        <f>E23*D10</f>
        <v>4631.4540000000006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29889.489000000005</v>
      </c>
      <c r="D24" s="14">
        <f>E24*D10</f>
        <v>4269.9270000000006</v>
      </c>
      <c r="E24" s="15">
        <v>4.37</v>
      </c>
      <c r="F24" s="1"/>
      <c r="G24" s="1"/>
      <c r="H24" s="1"/>
      <c r="I24" s="1"/>
    </row>
    <row r="25" spans="1:9" ht="29.25">
      <c r="A25" s="17" t="s">
        <v>37</v>
      </c>
      <c r="B25" s="9" t="s">
        <v>32</v>
      </c>
      <c r="C25" s="18">
        <f>D25*D12</f>
        <v>43774.079999999994</v>
      </c>
      <c r="D25" s="18">
        <f>E25*D10</f>
        <v>6253.44</v>
      </c>
      <c r="E25" s="21">
        <f>E27+E28+E29</f>
        <v>6.3999999999999995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24</v>
      </c>
      <c r="C27" s="14">
        <f>D27*9</f>
        <v>35351.477999999996</v>
      </c>
      <c r="D27" s="14">
        <f>E27*D10</f>
        <v>3927.9419999999996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17</v>
      </c>
      <c r="C28" s="14">
        <f>D28*9</f>
        <v>439.69500000000005</v>
      </c>
      <c r="D28" s="14">
        <f>E28*D10</f>
        <v>48.855000000000004</v>
      </c>
      <c r="E28" s="15">
        <v>0.05</v>
      </c>
      <c r="F28" s="1"/>
      <c r="G28" s="16"/>
      <c r="H28" s="1"/>
      <c r="I28" s="1"/>
    </row>
    <row r="29" spans="1:9">
      <c r="A29" s="10" t="s">
        <v>40</v>
      </c>
      <c r="B29" s="8" t="s">
        <v>29</v>
      </c>
      <c r="C29" s="14">
        <f>D29*9</f>
        <v>20489.787</v>
      </c>
      <c r="D29" s="14">
        <f>E29*D10</f>
        <v>2276.643</v>
      </c>
      <c r="E29" s="15">
        <v>2.33</v>
      </c>
      <c r="F29" s="1"/>
      <c r="G29" s="1"/>
      <c r="H29" s="1"/>
      <c r="I29" s="1"/>
    </row>
    <row r="30" spans="1:9">
      <c r="A30" s="17" t="s">
        <v>41</v>
      </c>
      <c r="B30" s="12" t="s">
        <v>22</v>
      </c>
      <c r="C30" s="21">
        <f>D30*D12</f>
        <v>20861.084999999999</v>
      </c>
      <c r="D30" s="18">
        <f>E30*D10</f>
        <v>2980.1549999999997</v>
      </c>
      <c r="E30" s="21">
        <v>3.05</v>
      </c>
      <c r="F30" s="1"/>
      <c r="G30" s="1"/>
      <c r="H30" s="1"/>
      <c r="I30" s="1"/>
    </row>
    <row r="31" spans="1:9" ht="29.25">
      <c r="A31" s="17" t="s">
        <v>42</v>
      </c>
      <c r="B31" s="9" t="s">
        <v>44</v>
      </c>
      <c r="C31" s="18">
        <f>E31*D12*D10</f>
        <v>31674.144562200003</v>
      </c>
      <c r="D31" s="18">
        <f>E31*D10</f>
        <v>4524.8777946000009</v>
      </c>
      <c r="E31" s="18">
        <f>E33+E34+E35+E36-0.01</f>
        <v>4.6309260000000005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19</v>
      </c>
      <c r="C33" s="15">
        <f>35254.6/36</f>
        <v>979.29444444444437</v>
      </c>
      <c r="D33" s="14">
        <f>C33/D12</f>
        <v>139.89920634920634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30</v>
      </c>
      <c r="C34" s="15">
        <f>95000.82/36</f>
        <v>2638.9116666666669</v>
      </c>
      <c r="D34" s="14">
        <f>C34/D12</f>
        <v>376.98738095238099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20</v>
      </c>
      <c r="C35" s="15">
        <f>C31-C33-C34-C36</f>
        <v>22441.050888888894</v>
      </c>
      <c r="D35" s="14">
        <f>D31-D33-D34-D36</f>
        <v>3205.8644126984141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5614.8875621999996</v>
      </c>
      <c r="D36" s="14">
        <f>(E36*D10)</f>
        <v>802.12679459999993</v>
      </c>
      <c r="E36" s="14">
        <f>D11*3%*1.18</f>
        <v>0.82092599999999993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C25+C30+C31+C21-6.34</f>
        <v>158612.6365622</v>
      </c>
      <c r="D38" s="18">
        <f>D30+D31+D25+D21-0.91</f>
        <v>22658.9437946</v>
      </c>
      <c r="E38" s="18">
        <f>E25+E21+E30+E31</f>
        <v>23.190925999999997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6" workbookViewId="0">
      <selection activeCell="G37" sqref="G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</cols>
  <sheetData>
    <row r="1" spans="1:5">
      <c r="A1" s="1"/>
      <c r="B1" s="1"/>
      <c r="C1" s="1" t="s">
        <v>1</v>
      </c>
      <c r="D1" s="1"/>
      <c r="E1" s="1"/>
    </row>
    <row r="2" spans="1:5">
      <c r="A2" s="1"/>
      <c r="B2" s="1"/>
      <c r="C2" s="1" t="s">
        <v>2</v>
      </c>
      <c r="D2" s="1"/>
      <c r="E2" s="1"/>
    </row>
    <row r="3" spans="1:5">
      <c r="A3" s="1"/>
      <c r="B3" s="1"/>
      <c r="C3" s="1" t="s">
        <v>3</v>
      </c>
      <c r="D3" s="1"/>
      <c r="E3" s="1"/>
    </row>
    <row r="4" spans="1:5">
      <c r="A4" s="1"/>
      <c r="B4" s="1"/>
      <c r="C4" s="1" t="s">
        <v>43</v>
      </c>
      <c r="D4" s="1"/>
      <c r="E4" s="1"/>
    </row>
    <row r="5" spans="1:5">
      <c r="A5" s="1"/>
      <c r="B5" s="1"/>
      <c r="C5" s="1"/>
      <c r="D5" s="1"/>
      <c r="E5" s="1"/>
    </row>
    <row r="6" spans="1:5">
      <c r="A6" s="22" t="s">
        <v>4</v>
      </c>
      <c r="B6" s="22"/>
      <c r="C6" s="22"/>
      <c r="D6" s="22"/>
      <c r="E6" s="22"/>
    </row>
    <row r="7" spans="1:5">
      <c r="A7" s="22" t="s">
        <v>34</v>
      </c>
      <c r="B7" s="22"/>
      <c r="C7" s="22"/>
      <c r="D7" s="22"/>
      <c r="E7" s="22"/>
    </row>
    <row r="8" spans="1:5">
      <c r="A8" s="1"/>
      <c r="B8" s="1"/>
      <c r="C8" s="1"/>
      <c r="D8" s="1"/>
      <c r="E8" s="13"/>
    </row>
    <row r="9" spans="1:5">
      <c r="A9" s="1"/>
      <c r="B9" s="8" t="s">
        <v>5</v>
      </c>
      <c r="C9" s="8"/>
      <c r="D9" s="8">
        <v>977.1</v>
      </c>
      <c r="E9" s="13"/>
    </row>
    <row r="10" spans="1:5">
      <c r="A10" s="1"/>
      <c r="B10" s="8" t="s">
        <v>6</v>
      </c>
      <c r="C10" s="8"/>
      <c r="D10" s="8">
        <v>26.82</v>
      </c>
      <c r="E10" s="13"/>
    </row>
    <row r="11" spans="1:5">
      <c r="A11" s="1"/>
      <c r="B11" s="8" t="s">
        <v>7</v>
      </c>
      <c r="C11" s="8"/>
      <c r="D11" s="8">
        <v>5</v>
      </c>
      <c r="E11" s="13"/>
    </row>
    <row r="12" spans="1:5">
      <c r="A12" s="1"/>
      <c r="B12" s="1"/>
      <c r="C12" s="1"/>
      <c r="D12" s="1"/>
      <c r="E12" s="13"/>
    </row>
    <row r="13" spans="1:5">
      <c r="A13" s="20" t="s">
        <v>8</v>
      </c>
      <c r="B13" s="5" t="s">
        <v>9</v>
      </c>
      <c r="C13" s="1"/>
      <c r="D13" s="1"/>
      <c r="E13" s="1"/>
    </row>
    <row r="14" spans="1:5">
      <c r="A14" s="2"/>
      <c r="B14" s="8" t="s">
        <v>35</v>
      </c>
      <c r="C14" s="8"/>
      <c r="D14" s="14">
        <f>D10*D9*D11</f>
        <v>131029.11</v>
      </c>
      <c r="E14" s="1"/>
    </row>
    <row r="15" spans="1:5">
      <c r="A15" s="1"/>
      <c r="B15" s="8" t="s">
        <v>25</v>
      </c>
      <c r="C15" s="8"/>
      <c r="D15" s="14">
        <f>D14</f>
        <v>131029.11</v>
      </c>
      <c r="E15" s="13"/>
    </row>
    <row r="16" spans="1:5">
      <c r="A16" s="1"/>
      <c r="B16" s="8" t="s">
        <v>10</v>
      </c>
      <c r="C16" s="8"/>
      <c r="D16" s="14">
        <f>D15</f>
        <v>131029.11</v>
      </c>
      <c r="E16" s="13"/>
    </row>
    <row r="17" spans="1:5">
      <c r="A17" s="1"/>
      <c r="B17" s="1"/>
      <c r="C17" s="1"/>
      <c r="D17" s="1"/>
      <c r="E17" s="1"/>
    </row>
    <row r="18" spans="1:5">
      <c r="A18" s="20" t="s">
        <v>36</v>
      </c>
      <c r="B18" s="5" t="s">
        <v>11</v>
      </c>
      <c r="C18" s="1"/>
      <c r="D18" s="1"/>
      <c r="E18" s="1"/>
    </row>
    <row r="19" spans="1:5" ht="42.75">
      <c r="A19" s="6" t="s">
        <v>12</v>
      </c>
      <c r="B19" s="7" t="s">
        <v>13</v>
      </c>
      <c r="C19" s="6" t="s">
        <v>14</v>
      </c>
      <c r="D19" s="6" t="s">
        <v>15</v>
      </c>
      <c r="E19" s="7" t="s">
        <v>16</v>
      </c>
    </row>
    <row r="20" spans="1:5">
      <c r="A20" s="17" t="s">
        <v>27</v>
      </c>
      <c r="B20" s="12" t="s">
        <v>26</v>
      </c>
      <c r="C20" s="21">
        <f>D20*D11</f>
        <v>39621.404999999999</v>
      </c>
      <c r="D20" s="18">
        <f>E20*D9</f>
        <v>7924.2809999999999</v>
      </c>
      <c r="E20" s="18">
        <f>E22+E23</f>
        <v>8.11</v>
      </c>
    </row>
    <row r="21" spans="1:5">
      <c r="A21" s="8"/>
      <c r="B21" s="12" t="s">
        <v>31</v>
      </c>
      <c r="C21" s="15"/>
      <c r="D21" s="14"/>
      <c r="E21" s="15"/>
    </row>
    <row r="22" spans="1:5">
      <c r="A22" s="8"/>
      <c r="B22" s="11" t="s">
        <v>20</v>
      </c>
      <c r="C22" s="15">
        <f>E22*D9*D11</f>
        <v>18271.77</v>
      </c>
      <c r="D22" s="14">
        <f>E22*D9</f>
        <v>3654.3540000000003</v>
      </c>
      <c r="E22" s="15">
        <v>3.74</v>
      </c>
    </row>
    <row r="23" spans="1:5">
      <c r="A23" s="10"/>
      <c r="B23" s="8" t="s">
        <v>28</v>
      </c>
      <c r="C23" s="14">
        <f>D23*9</f>
        <v>38429.343000000008</v>
      </c>
      <c r="D23" s="14">
        <f>E23*D9</f>
        <v>4269.9270000000006</v>
      </c>
      <c r="E23" s="15">
        <v>4.37</v>
      </c>
    </row>
    <row r="24" spans="1:5" ht="29.25">
      <c r="A24" s="17" t="s">
        <v>37</v>
      </c>
      <c r="B24" s="9" t="s">
        <v>32</v>
      </c>
      <c r="C24" s="18">
        <f>D24*D11</f>
        <v>30680.939999999995</v>
      </c>
      <c r="D24" s="18">
        <f>E24*D9</f>
        <v>6136.1879999999992</v>
      </c>
      <c r="E24" s="21">
        <f>E26+E27+E28</f>
        <v>6.2799999999999994</v>
      </c>
    </row>
    <row r="25" spans="1:5">
      <c r="A25" s="8"/>
      <c r="B25" s="12" t="s">
        <v>31</v>
      </c>
      <c r="C25" s="14"/>
      <c r="D25" s="14"/>
      <c r="E25" s="15"/>
    </row>
    <row r="26" spans="1:5">
      <c r="A26" s="10" t="s">
        <v>38</v>
      </c>
      <c r="B26" s="8" t="s">
        <v>24</v>
      </c>
      <c r="C26" s="14">
        <f>D26*9</f>
        <v>35351.477999999996</v>
      </c>
      <c r="D26" s="14">
        <f>E26*D9</f>
        <v>3927.9419999999996</v>
      </c>
      <c r="E26" s="15">
        <v>4.0199999999999996</v>
      </c>
    </row>
    <row r="27" spans="1:5">
      <c r="A27" s="10" t="s">
        <v>39</v>
      </c>
      <c r="B27" s="8" t="s">
        <v>17</v>
      </c>
      <c r="C27" s="14">
        <f>D27*9</f>
        <v>439.69500000000005</v>
      </c>
      <c r="D27" s="14">
        <f>E27*D9</f>
        <v>48.855000000000004</v>
      </c>
      <c r="E27" s="15">
        <f>0.03+0.02</f>
        <v>0.05</v>
      </c>
    </row>
    <row r="28" spans="1:5">
      <c r="A28" s="10" t="s">
        <v>40</v>
      </c>
      <c r="B28" s="8" t="s">
        <v>29</v>
      </c>
      <c r="C28" s="14">
        <f>D28*9</f>
        <v>19434.519</v>
      </c>
      <c r="D28" s="14">
        <f>E28*D9</f>
        <v>2159.3910000000001</v>
      </c>
      <c r="E28" s="15">
        <v>2.21</v>
      </c>
    </row>
    <row r="29" spans="1:5">
      <c r="A29" s="17" t="s">
        <v>41</v>
      </c>
      <c r="B29" s="12" t="s">
        <v>22</v>
      </c>
      <c r="C29" s="21">
        <f>D29*D11</f>
        <v>34540.485000000001</v>
      </c>
      <c r="D29" s="18">
        <f>E29*D9</f>
        <v>6908.0970000000007</v>
      </c>
      <c r="E29" s="21">
        <v>7.07</v>
      </c>
    </row>
    <row r="30" spans="1:5" ht="29.25">
      <c r="A30" s="17" t="s">
        <v>42</v>
      </c>
      <c r="B30" s="9" t="s">
        <v>44</v>
      </c>
      <c r="C30" s="18">
        <f>E30*D11*D9</f>
        <v>26183.485494000004</v>
      </c>
      <c r="D30" s="18">
        <f>E30*D9</f>
        <v>5236.6970988000003</v>
      </c>
      <c r="E30" s="18">
        <f>E32+E33+E34+E35</f>
        <v>5.3594280000000003</v>
      </c>
    </row>
    <row r="31" spans="1:5">
      <c r="A31" s="10"/>
      <c r="B31" s="12" t="s">
        <v>31</v>
      </c>
      <c r="C31" s="14"/>
      <c r="D31" s="14"/>
      <c r="E31" s="14"/>
    </row>
    <row r="32" spans="1:5">
      <c r="A32" s="10" t="s">
        <v>38</v>
      </c>
      <c r="B32" s="8" t="s">
        <v>19</v>
      </c>
      <c r="C32" s="15">
        <f>35254.6/36</f>
        <v>979.29444444444437</v>
      </c>
      <c r="D32" s="14">
        <f>C32/9</f>
        <v>108.81049382716049</v>
      </c>
      <c r="E32" s="14">
        <v>0.44</v>
      </c>
    </row>
    <row r="33" spans="1:5">
      <c r="A33" s="10" t="s">
        <v>39</v>
      </c>
      <c r="B33" s="8" t="s">
        <v>30</v>
      </c>
      <c r="C33" s="15">
        <f>95000.82/36</f>
        <v>2638.9116666666669</v>
      </c>
      <c r="D33" s="14">
        <f>C33/9</f>
        <v>293.21240740740745</v>
      </c>
      <c r="E33" s="14">
        <v>0.39</v>
      </c>
    </row>
    <row r="34" spans="1:5">
      <c r="A34" s="10" t="s">
        <v>40</v>
      </c>
      <c r="B34" s="11" t="s">
        <v>20</v>
      </c>
      <c r="C34" s="15">
        <f>C30-C32-C33-C35</f>
        <v>17926.848888888893</v>
      </c>
      <c r="D34" s="14">
        <f>D30-D32-D33-D35</f>
        <v>3906.9880987654324</v>
      </c>
      <c r="E34" s="14">
        <v>3.58</v>
      </c>
    </row>
    <row r="35" spans="1:5">
      <c r="A35" s="10" t="s">
        <v>18</v>
      </c>
      <c r="B35" s="8" t="s">
        <v>23</v>
      </c>
      <c r="C35" s="15">
        <f>D35*D11</f>
        <v>4638.4304940000002</v>
      </c>
      <c r="D35" s="14">
        <f>(E35*D9)</f>
        <v>927.68609879999997</v>
      </c>
      <c r="E35" s="14">
        <f>D10*3%*1.18</f>
        <v>0.94942799999999994</v>
      </c>
    </row>
    <row r="36" spans="1:5">
      <c r="A36" s="10"/>
      <c r="B36" s="8"/>
      <c r="C36" s="14"/>
      <c r="D36" s="14"/>
      <c r="E36" s="14"/>
    </row>
    <row r="37" spans="1:5">
      <c r="A37" s="17"/>
      <c r="B37" s="12" t="s">
        <v>21</v>
      </c>
      <c r="C37" s="18">
        <f>C20+C29+C30+C24+2.79</f>
        <v>131029.105494</v>
      </c>
      <c r="D37" s="18">
        <f>D20+D29+D30+D24+0.56</f>
        <v>26205.8230988</v>
      </c>
      <c r="E37" s="18">
        <f>E20+E29+E30+E24</f>
        <v>26.819428000000002</v>
      </c>
    </row>
    <row r="38" spans="1:5">
      <c r="A38" s="4"/>
      <c r="B38" s="1"/>
      <c r="C38" s="16"/>
      <c r="D38" s="16"/>
      <c r="E38" s="1"/>
    </row>
    <row r="39" spans="1:5">
      <c r="A39" s="4"/>
      <c r="B39" s="1"/>
      <c r="C39" s="16"/>
      <c r="D39" s="16"/>
      <c r="E39" s="16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</sheetData>
  <mergeCells count="2"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10-27</vt:lpstr>
      <vt:lpstr>10-27 смена тарифа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2018-01-31T10:44:55Z</dcterms:modified>
</cp:coreProperties>
</file>