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7-34" sheetId="61" r:id="rId1"/>
    <sheet name="7-41" sheetId="62" r:id="rId2"/>
    <sheet name="7-47" sheetId="63" r:id="rId3"/>
    <sheet name="7-49" sheetId="64" r:id="rId4"/>
    <sheet name="7-50" sheetId="65" r:id="rId5"/>
    <sheet name="7-51" sheetId="66" r:id="rId6"/>
    <sheet name="7-52" sheetId="67" r:id="rId7"/>
    <sheet name="7-57" sheetId="68" r:id="rId8"/>
    <sheet name="7-59" sheetId="69" r:id="rId9"/>
  </sheets>
  <calcPr calcId="124519" calcOnSave="0"/>
</workbook>
</file>

<file path=xl/calcChain.xml><?xml version="1.0" encoding="utf-8"?>
<calcChain xmlns="http://schemas.openxmlformats.org/spreadsheetml/2006/main">
  <c r="D15" i="61"/>
  <c r="D16" s="1"/>
  <c r="D17" s="1"/>
  <c r="C38" i="69"/>
  <c r="D38"/>
  <c r="E36"/>
  <c r="D36" s="1"/>
  <c r="C36" s="1"/>
  <c r="C34"/>
  <c r="D34" s="1"/>
  <c r="C33"/>
  <c r="D33" s="1"/>
  <c r="D30"/>
  <c r="C30" s="1"/>
  <c r="D29"/>
  <c r="C29" s="1"/>
  <c r="E28"/>
  <c r="D28" s="1"/>
  <c r="C28" s="1"/>
  <c r="D27"/>
  <c r="C27"/>
  <c r="D24"/>
  <c r="C24" s="1"/>
  <c r="D23"/>
  <c r="C23" s="1"/>
  <c r="D15"/>
  <c r="D16" s="1"/>
  <c r="D17" s="1"/>
  <c r="C38" i="68"/>
  <c r="D38"/>
  <c r="E36"/>
  <c r="D36" s="1"/>
  <c r="C36" s="1"/>
  <c r="C34"/>
  <c r="D34" s="1"/>
  <c r="C33"/>
  <c r="D33" s="1"/>
  <c r="D30"/>
  <c r="C30" s="1"/>
  <c r="D29"/>
  <c r="C29" s="1"/>
  <c r="E28"/>
  <c r="D28" s="1"/>
  <c r="C28" s="1"/>
  <c r="D27"/>
  <c r="C27"/>
  <c r="D24"/>
  <c r="C24" s="1"/>
  <c r="D23"/>
  <c r="C23" s="1"/>
  <c r="D15"/>
  <c r="D16" s="1"/>
  <c r="D17" s="1"/>
  <c r="C38" i="67"/>
  <c r="E36"/>
  <c r="D36" s="1"/>
  <c r="C36" s="1"/>
  <c r="C34"/>
  <c r="D34" s="1"/>
  <c r="C33"/>
  <c r="D33" s="1"/>
  <c r="D30"/>
  <c r="C30" s="1"/>
  <c r="D29"/>
  <c r="C29" s="1"/>
  <c r="E28"/>
  <c r="D28" s="1"/>
  <c r="C28" s="1"/>
  <c r="D27"/>
  <c r="C27"/>
  <c r="D24"/>
  <c r="C24" s="1"/>
  <c r="D23"/>
  <c r="C23" s="1"/>
  <c r="D15"/>
  <c r="D16" s="1"/>
  <c r="D17" s="1"/>
  <c r="C38" i="66"/>
  <c r="D38"/>
  <c r="E36"/>
  <c r="D36" s="1"/>
  <c r="C36" s="1"/>
  <c r="C34"/>
  <c r="D34" s="1"/>
  <c r="C33"/>
  <c r="D33" s="1"/>
  <c r="D30"/>
  <c r="C30" s="1"/>
  <c r="D29"/>
  <c r="C29" s="1"/>
  <c r="E28"/>
  <c r="D28" s="1"/>
  <c r="C28" s="1"/>
  <c r="D27"/>
  <c r="C27"/>
  <c r="D24"/>
  <c r="C24" s="1"/>
  <c r="D23"/>
  <c r="C23" s="1"/>
  <c r="D15"/>
  <c r="D16" s="1"/>
  <c r="D17" s="1"/>
  <c r="C38" i="65"/>
  <c r="D38"/>
  <c r="E36"/>
  <c r="D36" s="1"/>
  <c r="C36" s="1"/>
  <c r="C34"/>
  <c r="D34" s="1"/>
  <c r="C33"/>
  <c r="D33" s="1"/>
  <c r="D30"/>
  <c r="C30" s="1"/>
  <c r="D29"/>
  <c r="C29" s="1"/>
  <c r="E28"/>
  <c r="D28" s="1"/>
  <c r="C28" s="1"/>
  <c r="D27"/>
  <c r="C27" s="1"/>
  <c r="D24"/>
  <c r="C24" s="1"/>
  <c r="D23"/>
  <c r="C23" s="1"/>
  <c r="D16"/>
  <c r="D17" s="1"/>
  <c r="D15"/>
  <c r="E36" i="64"/>
  <c r="D36" s="1"/>
  <c r="C36" s="1"/>
  <c r="C34"/>
  <c r="D34" s="1"/>
  <c r="C33"/>
  <c r="D33" s="1"/>
  <c r="D30"/>
  <c r="C30" s="1"/>
  <c r="D29"/>
  <c r="C29" s="1"/>
  <c r="E28"/>
  <c r="D28" s="1"/>
  <c r="C28" s="1"/>
  <c r="D27"/>
  <c r="C27"/>
  <c r="D24"/>
  <c r="C24" s="1"/>
  <c r="D23"/>
  <c r="C23" s="1"/>
  <c r="D15"/>
  <c r="D16" s="1"/>
  <c r="D17" s="1"/>
  <c r="C38" i="63"/>
  <c r="D38"/>
  <c r="E36"/>
  <c r="D36"/>
  <c r="C36" s="1"/>
  <c r="D34"/>
  <c r="C34"/>
  <c r="D33"/>
  <c r="C33"/>
  <c r="E31"/>
  <c r="D31" s="1"/>
  <c r="C31"/>
  <c r="C35" s="1"/>
  <c r="D30"/>
  <c r="C30"/>
  <c r="D29"/>
  <c r="C29"/>
  <c r="E28"/>
  <c r="D28"/>
  <c r="C28" s="1"/>
  <c r="D27"/>
  <c r="C27" s="1"/>
  <c r="E25"/>
  <c r="D25" s="1"/>
  <c r="C25" s="1"/>
  <c r="D24"/>
  <c r="C24"/>
  <c r="D23"/>
  <c r="C23"/>
  <c r="D15"/>
  <c r="D16" s="1"/>
  <c r="D17" s="1"/>
  <c r="D38" i="62"/>
  <c r="E36"/>
  <c r="D36"/>
  <c r="C36" s="1"/>
  <c r="D34"/>
  <c r="C34"/>
  <c r="D33"/>
  <c r="C33"/>
  <c r="E31"/>
  <c r="D31" s="1"/>
  <c r="C31"/>
  <c r="C35" s="1"/>
  <c r="D30"/>
  <c r="C30"/>
  <c r="D29"/>
  <c r="C29"/>
  <c r="E28"/>
  <c r="D28"/>
  <c r="C28" s="1"/>
  <c r="D27"/>
  <c r="C27" s="1"/>
  <c r="E25"/>
  <c r="D25"/>
  <c r="C25" s="1"/>
  <c r="D24"/>
  <c r="C24" s="1"/>
  <c r="D23"/>
  <c r="C23" s="1"/>
  <c r="E21"/>
  <c r="E38" s="1"/>
  <c r="D15"/>
  <c r="D16" s="1"/>
  <c r="D17" s="1"/>
  <c r="C38" i="61"/>
  <c r="E36"/>
  <c r="D36" s="1"/>
  <c r="C36" s="1"/>
  <c r="C34"/>
  <c r="D34" s="1"/>
  <c r="C33"/>
  <c r="D33" s="1"/>
  <c r="D30"/>
  <c r="C30" s="1"/>
  <c r="D29"/>
  <c r="C29" s="1"/>
  <c r="E28"/>
  <c r="D28" s="1"/>
  <c r="C28" s="1"/>
  <c r="D27"/>
  <c r="C27"/>
  <c r="D24"/>
  <c r="C24" s="1"/>
  <c r="D23"/>
  <c r="C23" s="1"/>
  <c r="E25" i="69" l="1"/>
  <c r="E31"/>
  <c r="E25" i="68"/>
  <c r="E31"/>
  <c r="E25" i="67"/>
  <c r="E31"/>
  <c r="E25" i="66"/>
  <c r="E31"/>
  <c r="E25" i="65"/>
  <c r="E31"/>
  <c r="E25" i="64"/>
  <c r="E31"/>
  <c r="D35" i="63"/>
  <c r="E21"/>
  <c r="D35" i="62"/>
  <c r="D21"/>
  <c r="E25" i="61"/>
  <c r="E31"/>
  <c r="D25" i="69" l="1"/>
  <c r="C25" s="1"/>
  <c r="E21"/>
  <c r="C31"/>
  <c r="C35" s="1"/>
  <c r="D31"/>
  <c r="D35" s="1"/>
  <c r="D31" i="68"/>
  <c r="D35" s="1"/>
  <c r="C31"/>
  <c r="C35" s="1"/>
  <c r="D25"/>
  <c r="C25" s="1"/>
  <c r="E21"/>
  <c r="D31" i="67"/>
  <c r="D35" s="1"/>
  <c r="C31"/>
  <c r="C35" s="1"/>
  <c r="D25"/>
  <c r="C25" s="1"/>
  <c r="E21"/>
  <c r="D31" i="66"/>
  <c r="D35" s="1"/>
  <c r="C31"/>
  <c r="C35" s="1"/>
  <c r="D25"/>
  <c r="C25" s="1"/>
  <c r="E21"/>
  <c r="D31" i="65"/>
  <c r="D35" s="1"/>
  <c r="C31"/>
  <c r="C35" s="1"/>
  <c r="D25"/>
  <c r="C25" s="1"/>
  <c r="E21"/>
  <c r="D31" i="64"/>
  <c r="D35" s="1"/>
  <c r="C31"/>
  <c r="C35" s="1"/>
  <c r="D25"/>
  <c r="C25" s="1"/>
  <c r="E21"/>
  <c r="E38" i="63"/>
  <c r="D21"/>
  <c r="C21" i="62"/>
  <c r="C38" s="1"/>
  <c r="D31" i="61"/>
  <c r="D35" s="1"/>
  <c r="C31"/>
  <c r="C35" s="1"/>
  <c r="D25"/>
  <c r="C25" s="1"/>
  <c r="E21"/>
  <c r="E38" i="69" l="1"/>
  <c r="D21"/>
  <c r="E38" i="68"/>
  <c r="D21"/>
  <c r="E38" i="67"/>
  <c r="D21"/>
  <c r="E38" i="66"/>
  <c r="D21"/>
  <c r="E38" i="65"/>
  <c r="D21"/>
  <c r="E38" i="64"/>
  <c r="D21"/>
  <c r="C21" i="63"/>
  <c r="E38" i="61"/>
  <c r="D21"/>
  <c r="C21" i="69" l="1"/>
  <c r="C21" i="68"/>
  <c r="D38" i="67"/>
  <c r="C21"/>
  <c r="C21" i="66"/>
  <c r="C21" i="65"/>
  <c r="D38" i="64"/>
  <c r="C21"/>
  <c r="C38" s="1"/>
  <c r="D38" i="61"/>
  <c r="C21"/>
</calcChain>
</file>

<file path=xl/sharedStrings.xml><?xml version="1.0" encoding="utf-8"?>
<sst xmlns="http://schemas.openxmlformats.org/spreadsheetml/2006/main" count="450" uniqueCount="52">
  <si>
    <t>"УТВЕРЖДАЮ"</t>
  </si>
  <si>
    <t>Председатель</t>
  </si>
  <si>
    <t>НПО "Центральный"</t>
  </si>
  <si>
    <t>________И.С. Прокудина</t>
  </si>
  <si>
    <t>от "______" ____________2016г.</t>
  </si>
  <si>
    <t>Смета доходов и расходов</t>
  </si>
  <si>
    <t>Общая площадь помещений</t>
  </si>
  <si>
    <t>Стоимость содержания 1 кв.м.</t>
  </si>
  <si>
    <t>Количество расчетных месяцев</t>
  </si>
  <si>
    <t>1.</t>
  </si>
  <si>
    <t>Доходная часть</t>
  </si>
  <si>
    <t>ВСЕГО поступлений</t>
  </si>
  <si>
    <t>Расходная часть</t>
  </si>
  <si>
    <t>№ п/п</t>
  </si>
  <si>
    <t>Статьи расходов</t>
  </si>
  <si>
    <t>План сумма на год, руб./год</t>
  </si>
  <si>
    <t>Сумма руб./мес.</t>
  </si>
  <si>
    <t>Руб./м2/мес.</t>
  </si>
  <si>
    <t>Дератизация</t>
  </si>
  <si>
    <t>4</t>
  </si>
  <si>
    <t>Расходы, связанные с управлением многоквартирным домом</t>
  </si>
  <si>
    <t>Оплата услуг банка</t>
  </si>
  <si>
    <t>Общеэксплуатационные расходы</t>
  </si>
  <si>
    <t>ИТОГО</t>
  </si>
  <si>
    <t>Текущий ремонт мест общего пользования</t>
  </si>
  <si>
    <t xml:space="preserve">Начислено за 2016г. </t>
  </si>
  <si>
    <t>Оплата услуг РКЦ</t>
  </si>
  <si>
    <t>Вывоз и утилизация ТБО</t>
  </si>
  <si>
    <t>Целевые поступления собственников за ЖКУ</t>
  </si>
  <si>
    <t>Расходы по содержанию общедомового имущества</t>
  </si>
  <si>
    <t>2.1</t>
  </si>
  <si>
    <t>Аварийное обслуживание</t>
  </si>
  <si>
    <t xml:space="preserve">Уборка помещений и земельного участка </t>
  </si>
  <si>
    <t xml:space="preserve">Налоги </t>
  </si>
  <si>
    <t>В том числе:</t>
  </si>
  <si>
    <t>Расходы, связанные с санитарным содержанием общего имущества</t>
  </si>
  <si>
    <t>2.</t>
  </si>
  <si>
    <t>2.2</t>
  </si>
  <si>
    <t>1</t>
  </si>
  <si>
    <t>2</t>
  </si>
  <si>
    <t>3</t>
  </si>
  <si>
    <t>2.3</t>
  </si>
  <si>
    <t>2.4</t>
  </si>
  <si>
    <t>НПО "Центральный" дом № 34 микрорайон №  7  2016г.</t>
  </si>
  <si>
    <t>НПО "Центральный" дом № 47 микрорайон №  7  2016г.</t>
  </si>
  <si>
    <t>НПО "Центральный" дом № 49 микрорайон №  7  2016г.</t>
  </si>
  <si>
    <t>НПО "Центральный" дом № 50 микрорайон №  7  2016г.</t>
  </si>
  <si>
    <t>НПО "Центральный" дом № 51 микрорайон №  7  2016г.</t>
  </si>
  <si>
    <t>НПО "Центральный" дом № 52 микрорайон №  7  2016г.</t>
  </si>
  <si>
    <t>НПО "Центральный" дом № 57 микрорайон №  7  2016г.</t>
  </si>
  <si>
    <t>НПО "Центральный" дом № 59 микрорайон №  7  2016г.</t>
  </si>
  <si>
    <t>Расходы, связанные с организацией обслуживания жилого дома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</si>
</sst>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right"/>
    </xf>
    <xf numFmtId="16" fontId="1" fillId="0" borderId="1" xfId="0" applyNumberFormat="1" applyFont="1" applyBorder="1"/>
    <xf numFmtId="0" fontId="2" fillId="0" borderId="1" xfId="0" applyFont="1" applyBorder="1"/>
    <xf numFmtId="0" fontId="1" fillId="0" borderId="0" xfId="0" applyFont="1" applyBorder="1"/>
    <xf numFmtId="4" fontId="1" fillId="0" borderId="1" xfId="0" applyNumberFormat="1" applyFont="1" applyBorder="1"/>
    <xf numFmtId="4" fontId="1" fillId="0" borderId="1" xfId="0" applyNumberFormat="1" applyFont="1" applyFill="1" applyBorder="1"/>
    <xf numFmtId="4" fontId="1" fillId="0" borderId="0" xfId="0" applyNumberFormat="1" applyFont="1"/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4" fontId="2" fillId="0" borderId="1" xfId="0" applyNumberFormat="1" applyFont="1" applyFill="1" applyBorder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topLeftCell="A19" workbookViewId="0">
      <selection activeCell="B31" sqref="B31"/>
    </sheetView>
  </sheetViews>
  <sheetFormatPr defaultRowHeight="15"/>
  <cols>
    <col min="1" max="1" width="6.42578125" customWidth="1"/>
    <col min="2" max="2" width="51.42578125" customWidth="1"/>
    <col min="3" max="3" width="14.28515625" customWidth="1"/>
    <col min="4" max="4" width="10.5703125" customWidth="1"/>
    <col min="5" max="5" width="12.42578125" customWidth="1"/>
    <col min="7" max="7" width="14.28515625" customWidth="1"/>
  </cols>
  <sheetData>
    <row r="1" spans="1:9">
      <c r="A1" s="1"/>
      <c r="B1" s="1"/>
      <c r="C1" s="1" t="s">
        <v>0</v>
      </c>
      <c r="E1" s="1"/>
      <c r="F1" s="1"/>
      <c r="G1" s="1"/>
      <c r="H1" s="1"/>
      <c r="I1" s="1"/>
    </row>
    <row r="2" spans="1:9">
      <c r="A2" s="1"/>
      <c r="B2" s="1"/>
      <c r="C2" s="1" t="s">
        <v>1</v>
      </c>
      <c r="D2" s="1"/>
      <c r="E2" s="1"/>
      <c r="G2" s="1"/>
      <c r="H2" s="1"/>
      <c r="I2" s="1"/>
    </row>
    <row r="3" spans="1:9">
      <c r="A3" s="1"/>
      <c r="B3" s="1"/>
      <c r="C3" s="1" t="s">
        <v>2</v>
      </c>
      <c r="D3" s="1"/>
      <c r="E3" s="1"/>
      <c r="G3" s="1"/>
      <c r="H3" s="1"/>
      <c r="I3" s="1"/>
    </row>
    <row r="4" spans="1:9">
      <c r="A4" s="1"/>
      <c r="B4" s="1"/>
      <c r="C4" s="1" t="s">
        <v>3</v>
      </c>
      <c r="D4" s="1"/>
      <c r="E4" s="1"/>
      <c r="G4" s="1"/>
      <c r="H4" s="1"/>
      <c r="I4" s="1"/>
    </row>
    <row r="5" spans="1:9">
      <c r="A5" s="1"/>
      <c r="B5" s="1"/>
      <c r="C5" s="1" t="s">
        <v>4</v>
      </c>
      <c r="D5" s="1"/>
      <c r="E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22" t="s">
        <v>5</v>
      </c>
      <c r="B7" s="22"/>
      <c r="C7" s="22"/>
      <c r="D7" s="22"/>
      <c r="E7" s="22"/>
      <c r="F7" s="19"/>
      <c r="G7" s="19"/>
      <c r="H7" s="1"/>
      <c r="I7" s="1"/>
    </row>
    <row r="8" spans="1:9">
      <c r="A8" s="22" t="s">
        <v>43</v>
      </c>
      <c r="B8" s="22"/>
      <c r="C8" s="22"/>
      <c r="D8" s="22"/>
      <c r="E8" s="22"/>
      <c r="F8" s="19"/>
      <c r="G8" s="19"/>
      <c r="H8" s="1"/>
      <c r="I8" s="1"/>
    </row>
    <row r="9" spans="1:9">
      <c r="A9" s="1"/>
      <c r="B9" s="1"/>
      <c r="C9" s="1"/>
      <c r="D9" s="1"/>
      <c r="E9" s="13"/>
      <c r="F9" s="1"/>
      <c r="G9" s="1"/>
      <c r="H9" s="1"/>
      <c r="I9" s="1"/>
    </row>
    <row r="10" spans="1:9">
      <c r="A10" s="1"/>
      <c r="B10" s="8" t="s">
        <v>6</v>
      </c>
      <c r="C10" s="8"/>
      <c r="D10" s="8">
        <v>889</v>
      </c>
      <c r="E10" s="13"/>
      <c r="F10" s="1"/>
      <c r="G10" s="1"/>
      <c r="H10" s="1"/>
      <c r="I10" s="1"/>
    </row>
    <row r="11" spans="1:9">
      <c r="A11" s="1"/>
      <c r="B11" s="8" t="s">
        <v>7</v>
      </c>
      <c r="C11" s="8"/>
      <c r="D11" s="8">
        <v>26.82</v>
      </c>
      <c r="E11" s="13"/>
      <c r="F11" s="1"/>
      <c r="G11" s="1"/>
      <c r="H11" s="1"/>
      <c r="I11" s="1"/>
    </row>
    <row r="12" spans="1:9">
      <c r="A12" s="1"/>
      <c r="B12" s="8" t="s">
        <v>8</v>
      </c>
      <c r="C12" s="8"/>
      <c r="D12" s="8">
        <v>12</v>
      </c>
      <c r="E12" s="13"/>
      <c r="F12" s="1"/>
      <c r="G12" s="1"/>
      <c r="H12" s="1"/>
      <c r="I12" s="1"/>
    </row>
    <row r="13" spans="1:9">
      <c r="A13" s="1"/>
      <c r="B13" s="1"/>
      <c r="C13" s="1"/>
      <c r="D13" s="1"/>
      <c r="E13" s="13"/>
      <c r="F13" s="1"/>
      <c r="G13" s="1"/>
      <c r="H13" s="1"/>
      <c r="I13" s="1"/>
    </row>
    <row r="14" spans="1:9">
      <c r="A14" s="20" t="s">
        <v>9</v>
      </c>
      <c r="B14" s="5" t="s">
        <v>10</v>
      </c>
      <c r="C14" s="1"/>
      <c r="D14" s="1"/>
      <c r="E14" s="1"/>
      <c r="F14" s="1"/>
      <c r="G14" s="1"/>
      <c r="H14" s="1"/>
      <c r="I14" s="1"/>
    </row>
    <row r="15" spans="1:9">
      <c r="A15" s="2"/>
      <c r="B15" s="8" t="s">
        <v>25</v>
      </c>
      <c r="C15" s="8"/>
      <c r="D15" s="14">
        <f>D11*D10*12</f>
        <v>286115.76</v>
      </c>
      <c r="E15" s="1"/>
      <c r="F15" s="1"/>
      <c r="G15" s="1"/>
      <c r="H15" s="1"/>
      <c r="I15" s="1"/>
    </row>
    <row r="16" spans="1:9">
      <c r="A16" s="1"/>
      <c r="B16" s="8" t="s">
        <v>28</v>
      </c>
      <c r="C16" s="8"/>
      <c r="D16" s="14">
        <f>D15</f>
        <v>286115.76</v>
      </c>
      <c r="E16" s="13"/>
      <c r="F16" s="1"/>
      <c r="G16" s="1"/>
      <c r="H16" s="1"/>
      <c r="I16" s="1"/>
    </row>
    <row r="17" spans="1:9">
      <c r="A17" s="1"/>
      <c r="B17" s="8" t="s">
        <v>11</v>
      </c>
      <c r="C17" s="8"/>
      <c r="D17" s="14">
        <f>D16</f>
        <v>286115.76</v>
      </c>
      <c r="E17" s="13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20" t="s">
        <v>36</v>
      </c>
      <c r="B19" s="5" t="s">
        <v>12</v>
      </c>
      <c r="C19" s="1"/>
      <c r="D19" s="1"/>
      <c r="E19" s="1"/>
      <c r="F19" s="1"/>
      <c r="G19" s="1"/>
      <c r="H19" s="1"/>
      <c r="I19" s="1"/>
    </row>
    <row r="20" spans="1:9" ht="42.75">
      <c r="A20" s="6" t="s">
        <v>13</v>
      </c>
      <c r="B20" s="7" t="s">
        <v>14</v>
      </c>
      <c r="C20" s="6" t="s">
        <v>15</v>
      </c>
      <c r="D20" s="6" t="s">
        <v>16</v>
      </c>
      <c r="E20" s="7" t="s">
        <v>17</v>
      </c>
      <c r="F20" s="1"/>
      <c r="G20" s="1"/>
      <c r="H20" s="1"/>
      <c r="I20" s="1"/>
    </row>
    <row r="21" spans="1:9">
      <c r="A21" s="17" t="s">
        <v>30</v>
      </c>
      <c r="B21" s="12" t="s">
        <v>29</v>
      </c>
      <c r="C21" s="21">
        <f>D21*D12</f>
        <v>150845.51999999999</v>
      </c>
      <c r="D21" s="18">
        <f>E21*D10</f>
        <v>12570.46</v>
      </c>
      <c r="E21" s="18">
        <f>E23+E24+E25</f>
        <v>14.139999999999999</v>
      </c>
      <c r="F21" s="1"/>
      <c r="G21" s="1"/>
      <c r="H21" s="1"/>
      <c r="I21" s="1"/>
    </row>
    <row r="22" spans="1:9">
      <c r="A22" s="8"/>
      <c r="B22" s="12" t="s">
        <v>34</v>
      </c>
      <c r="C22" s="15"/>
      <c r="D22" s="14"/>
      <c r="E22" s="15"/>
      <c r="F22" s="1"/>
      <c r="G22" s="1"/>
      <c r="H22" s="1"/>
      <c r="I22" s="1"/>
    </row>
    <row r="23" spans="1:9">
      <c r="A23" s="8"/>
      <c r="B23" s="11" t="s">
        <v>22</v>
      </c>
      <c r="C23" s="15">
        <f>D23*D12</f>
        <v>16002</v>
      </c>
      <c r="D23" s="14">
        <f>E23*D10</f>
        <v>1333.5</v>
      </c>
      <c r="E23" s="15">
        <v>1.5</v>
      </c>
      <c r="F23" s="1"/>
      <c r="G23" s="1"/>
      <c r="H23" s="1"/>
      <c r="I23" s="1"/>
    </row>
    <row r="24" spans="1:9">
      <c r="A24" s="10"/>
      <c r="B24" s="8" t="s">
        <v>31</v>
      </c>
      <c r="C24" s="14">
        <f>D24*D12</f>
        <v>45445.68</v>
      </c>
      <c r="D24" s="14">
        <f>E24*D10</f>
        <v>3787.14</v>
      </c>
      <c r="E24" s="15">
        <v>4.26</v>
      </c>
      <c r="F24" s="1"/>
      <c r="G24" s="1"/>
      <c r="H24" s="1"/>
      <c r="I24" s="1"/>
    </row>
    <row r="25" spans="1:9" ht="29.25">
      <c r="A25" s="17" t="s">
        <v>37</v>
      </c>
      <c r="B25" s="9" t="s">
        <v>35</v>
      </c>
      <c r="C25" s="18">
        <f>D25*D12</f>
        <v>89397.839999999982</v>
      </c>
      <c r="D25" s="18">
        <f>E25*D10</f>
        <v>7449.8199999999988</v>
      </c>
      <c r="E25" s="21">
        <f>E27+E28+E29</f>
        <v>8.379999999999999</v>
      </c>
      <c r="F25" s="1"/>
      <c r="G25" s="16"/>
      <c r="H25" s="1"/>
      <c r="I25" s="1"/>
    </row>
    <row r="26" spans="1:9">
      <c r="A26" s="8"/>
      <c r="B26" s="12" t="s">
        <v>34</v>
      </c>
      <c r="C26" s="14"/>
      <c r="D26" s="14"/>
      <c r="E26" s="15"/>
      <c r="F26" s="1"/>
      <c r="G26" s="1"/>
      <c r="H26" s="1"/>
      <c r="I26" s="1"/>
    </row>
    <row r="27" spans="1:9">
      <c r="A27" s="10" t="s">
        <v>38</v>
      </c>
      <c r="B27" s="8" t="s">
        <v>27</v>
      </c>
      <c r="C27" s="14">
        <f>D27*D12</f>
        <v>42885.36</v>
      </c>
      <c r="D27" s="14">
        <f>E27*D10</f>
        <v>3573.7799999999997</v>
      </c>
      <c r="E27" s="15">
        <v>4.0199999999999996</v>
      </c>
      <c r="F27" s="1"/>
      <c r="G27" s="1"/>
      <c r="H27" s="1"/>
      <c r="I27" s="1"/>
    </row>
    <row r="28" spans="1:9">
      <c r="A28" s="10" t="s">
        <v>39</v>
      </c>
      <c r="B28" s="8" t="s">
        <v>18</v>
      </c>
      <c r="C28" s="14">
        <f>D28*D12</f>
        <v>533.40000000000009</v>
      </c>
      <c r="D28" s="14">
        <f>E28*D10</f>
        <v>44.45</v>
      </c>
      <c r="E28" s="15">
        <f>0.03+0.02</f>
        <v>0.05</v>
      </c>
      <c r="F28" s="1"/>
      <c r="G28" s="16"/>
      <c r="H28" s="1"/>
      <c r="I28" s="1"/>
    </row>
    <row r="29" spans="1:9">
      <c r="A29" s="10" t="s">
        <v>40</v>
      </c>
      <c r="B29" s="8" t="s">
        <v>32</v>
      </c>
      <c r="C29" s="14">
        <f>D29*D12</f>
        <v>45979.079999999994</v>
      </c>
      <c r="D29" s="14">
        <f>E29*D10</f>
        <v>3831.5899999999997</v>
      </c>
      <c r="E29" s="15">
        <v>4.3099999999999996</v>
      </c>
      <c r="F29" s="1"/>
      <c r="G29" s="1"/>
      <c r="H29" s="1"/>
      <c r="I29" s="1"/>
    </row>
    <row r="30" spans="1:9">
      <c r="A30" s="17" t="s">
        <v>41</v>
      </c>
      <c r="B30" s="12" t="s">
        <v>24</v>
      </c>
      <c r="C30" s="21">
        <f>D30*D12</f>
        <v>78089.760000000009</v>
      </c>
      <c r="D30" s="18">
        <f>E30*D10</f>
        <v>6507.4800000000005</v>
      </c>
      <c r="E30" s="21">
        <v>7.32</v>
      </c>
      <c r="F30" s="1"/>
      <c r="G30" s="1"/>
      <c r="H30" s="1"/>
      <c r="I30" s="1"/>
    </row>
    <row r="31" spans="1:9" ht="29.25">
      <c r="A31" s="17" t="s">
        <v>42</v>
      </c>
      <c r="B31" s="23" t="s">
        <v>51</v>
      </c>
      <c r="C31" s="18">
        <f>E31*D12*D10</f>
        <v>57174.377904000001</v>
      </c>
      <c r="D31" s="18">
        <f>E31*D10</f>
        <v>4764.5314920000001</v>
      </c>
      <c r="E31" s="18">
        <f>E33+E34+E35+E36</f>
        <v>5.3594280000000003</v>
      </c>
      <c r="F31" s="16"/>
      <c r="G31" s="16"/>
      <c r="H31" s="1"/>
      <c r="I31" s="1"/>
    </row>
    <row r="32" spans="1:9">
      <c r="A32" s="10"/>
      <c r="B32" s="12" t="s">
        <v>34</v>
      </c>
      <c r="C32" s="14"/>
      <c r="D32" s="14"/>
      <c r="E32" s="14"/>
      <c r="F32" s="1"/>
      <c r="G32" s="16"/>
      <c r="H32" s="1"/>
      <c r="I32" s="1"/>
    </row>
    <row r="33" spans="1:9">
      <c r="A33" s="10" t="s">
        <v>38</v>
      </c>
      <c r="B33" s="8" t="s">
        <v>21</v>
      </c>
      <c r="C33" s="15">
        <f>35254.6/36</f>
        <v>979.29444444444437</v>
      </c>
      <c r="D33" s="14">
        <f>C33/D12</f>
        <v>81.607870370370364</v>
      </c>
      <c r="E33" s="14">
        <v>0.44</v>
      </c>
      <c r="F33" s="1"/>
      <c r="G33" s="1"/>
      <c r="H33" s="1"/>
      <c r="I33" s="1"/>
    </row>
    <row r="34" spans="1:9">
      <c r="A34" s="10" t="s">
        <v>39</v>
      </c>
      <c r="B34" s="8" t="s">
        <v>33</v>
      </c>
      <c r="C34" s="15">
        <f>95000.82/36</f>
        <v>2638.9116666666669</v>
      </c>
      <c r="D34" s="14">
        <f>C34/D12</f>
        <v>219.90930555555556</v>
      </c>
      <c r="E34" s="14">
        <v>0.39</v>
      </c>
      <c r="F34" s="1"/>
      <c r="G34" s="16"/>
      <c r="H34" s="1"/>
      <c r="I34" s="1"/>
    </row>
    <row r="35" spans="1:9">
      <c r="A35" s="10" t="s">
        <v>40</v>
      </c>
      <c r="B35" s="11" t="s">
        <v>22</v>
      </c>
      <c r="C35" s="15">
        <f>C31-C33-C34-C36</f>
        <v>43427.673888888894</v>
      </c>
      <c r="D35" s="14">
        <f>D31-D33-D34-D36</f>
        <v>3618.9728240740737</v>
      </c>
      <c r="E35" s="14">
        <v>3.58</v>
      </c>
      <c r="F35" s="1"/>
      <c r="G35" s="1"/>
      <c r="H35" s="1"/>
      <c r="I35" s="1"/>
    </row>
    <row r="36" spans="1:9">
      <c r="A36" s="10" t="s">
        <v>19</v>
      </c>
      <c r="B36" s="8" t="s">
        <v>26</v>
      </c>
      <c r="C36" s="15">
        <f>D36*D12</f>
        <v>10128.497904</v>
      </c>
      <c r="D36" s="14">
        <f>(E36*D10)</f>
        <v>844.04149199999995</v>
      </c>
      <c r="E36" s="14">
        <f>D11*3%*1.18</f>
        <v>0.94942799999999994</v>
      </c>
      <c r="F36" s="1"/>
      <c r="G36" s="1"/>
      <c r="H36" s="1"/>
      <c r="I36" s="1"/>
    </row>
    <row r="37" spans="1:9">
      <c r="A37" s="10"/>
      <c r="B37" s="8"/>
      <c r="C37" s="14"/>
      <c r="D37" s="14"/>
      <c r="E37" s="14"/>
      <c r="F37" s="1"/>
      <c r="G37" s="1"/>
      <c r="H37" s="1"/>
      <c r="I37" s="1"/>
    </row>
    <row r="38" spans="1:9">
      <c r="A38" s="17"/>
      <c r="B38" s="12" t="s">
        <v>23</v>
      </c>
      <c r="C38" s="18">
        <f>C21+C30+C31+6.1</f>
        <v>286115.757904</v>
      </c>
      <c r="D38" s="18">
        <f>D21+D30+D31+0.512</f>
        <v>23842.983491999996</v>
      </c>
      <c r="E38" s="18">
        <f>E21+E30+E31</f>
        <v>26.819428000000002</v>
      </c>
      <c r="F38" s="1"/>
      <c r="G38" s="1"/>
      <c r="H38" s="1"/>
      <c r="I38" s="1"/>
    </row>
    <row r="39" spans="1:9">
      <c r="A39" s="4"/>
      <c r="B39" s="1"/>
      <c r="C39" s="16"/>
      <c r="D39" s="16"/>
      <c r="E39" s="1"/>
      <c r="F39" s="1"/>
      <c r="G39" s="1"/>
      <c r="H39" s="1"/>
      <c r="I39" s="1"/>
    </row>
    <row r="40" spans="1:9">
      <c r="A40" s="4"/>
      <c r="B40" s="1"/>
      <c r="C40" s="16"/>
      <c r="D40" s="16"/>
      <c r="E40" s="16"/>
      <c r="F40" s="1"/>
      <c r="G40" s="1"/>
      <c r="H40" s="1"/>
      <c r="I40" s="1"/>
    </row>
    <row r="41" spans="1:9">
      <c r="A41" s="3"/>
      <c r="B41" s="1"/>
      <c r="C41" s="1"/>
      <c r="D41" s="1"/>
      <c r="E41" s="1"/>
      <c r="F41" s="1"/>
      <c r="G41" s="1"/>
      <c r="H41" s="1"/>
      <c r="I41" s="1"/>
    </row>
    <row r="42" spans="1:9">
      <c r="A42" s="3"/>
      <c r="B42" s="1"/>
      <c r="C42" s="1"/>
      <c r="D42" s="1"/>
      <c r="E42" s="1"/>
      <c r="F42" s="1"/>
      <c r="G42" s="1"/>
      <c r="H42" s="1"/>
      <c r="I42" s="1"/>
    </row>
    <row r="43" spans="1:9">
      <c r="A43" s="3"/>
      <c r="B43" s="1"/>
      <c r="C43" s="1"/>
      <c r="D43" s="1"/>
      <c r="E43" s="1"/>
      <c r="F43" s="1"/>
      <c r="G43" s="1"/>
      <c r="H43" s="1"/>
      <c r="I43" s="1"/>
    </row>
    <row r="44" spans="1:9">
      <c r="A44" s="3"/>
      <c r="B44" s="1"/>
      <c r="C44" s="1"/>
      <c r="D44" s="1"/>
      <c r="E44" s="1"/>
      <c r="F44" s="1"/>
      <c r="G44" s="1"/>
      <c r="H44" s="1"/>
      <c r="I44" s="1"/>
    </row>
    <row r="45" spans="1:9">
      <c r="A45" s="3"/>
      <c r="B45" s="1"/>
      <c r="C45" s="1"/>
      <c r="D45" s="1"/>
      <c r="E45" s="1"/>
      <c r="F45" s="1"/>
      <c r="G45" s="1"/>
      <c r="H45" s="1"/>
      <c r="I45" s="1"/>
    </row>
    <row r="46" spans="1:9">
      <c r="A46" s="3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</sheetData>
  <mergeCells count="2">
    <mergeCell ref="A7:E7"/>
    <mergeCell ref="A8:E8"/>
  </mergeCells>
  <pageMargins left="0.5118110236220472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topLeftCell="A16" workbookViewId="0">
      <selection activeCell="C39" sqref="C39:E40"/>
    </sheetView>
  </sheetViews>
  <sheetFormatPr defaultRowHeight="15"/>
  <cols>
    <col min="1" max="1" width="6.42578125" customWidth="1"/>
    <col min="2" max="2" width="51.42578125" customWidth="1"/>
    <col min="3" max="3" width="14.28515625" customWidth="1"/>
    <col min="4" max="4" width="10.5703125" customWidth="1"/>
    <col min="5" max="5" width="12.42578125" customWidth="1"/>
    <col min="7" max="7" width="14.28515625" customWidth="1"/>
  </cols>
  <sheetData>
    <row r="1" spans="1:9">
      <c r="A1" s="1"/>
      <c r="B1" s="1"/>
      <c r="C1" s="1"/>
      <c r="D1" s="1" t="s">
        <v>0</v>
      </c>
      <c r="E1" s="1"/>
      <c r="F1" s="1"/>
      <c r="G1" s="1"/>
      <c r="H1" s="1"/>
      <c r="I1" s="1"/>
    </row>
    <row r="2" spans="1:9">
      <c r="A2" s="1"/>
      <c r="B2" s="1"/>
      <c r="C2" s="1" t="s">
        <v>1</v>
      </c>
      <c r="D2" s="1"/>
      <c r="E2" s="1"/>
      <c r="G2" s="1"/>
      <c r="H2" s="1"/>
      <c r="I2" s="1"/>
    </row>
    <row r="3" spans="1:9">
      <c r="A3" s="1"/>
      <c r="B3" s="1"/>
      <c r="C3" s="1" t="s">
        <v>2</v>
      </c>
      <c r="D3" s="1"/>
      <c r="E3" s="1"/>
      <c r="G3" s="1"/>
      <c r="H3" s="1"/>
      <c r="I3" s="1"/>
    </row>
    <row r="4" spans="1:9">
      <c r="A4" s="1"/>
      <c r="B4" s="1"/>
      <c r="C4" s="1" t="s">
        <v>3</v>
      </c>
      <c r="D4" s="1"/>
      <c r="E4" s="1"/>
      <c r="G4" s="1"/>
      <c r="H4" s="1"/>
      <c r="I4" s="1"/>
    </row>
    <row r="5" spans="1:9">
      <c r="A5" s="1"/>
      <c r="B5" s="1"/>
      <c r="C5" s="1" t="s">
        <v>4</v>
      </c>
      <c r="D5" s="1"/>
      <c r="E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22" t="s">
        <v>5</v>
      </c>
      <c r="B7" s="22"/>
      <c r="C7" s="22"/>
      <c r="D7" s="22"/>
      <c r="E7" s="22"/>
      <c r="F7" s="19"/>
      <c r="G7" s="19"/>
      <c r="H7" s="1"/>
      <c r="I7" s="1"/>
    </row>
    <row r="8" spans="1:9">
      <c r="A8" s="22" t="s">
        <v>43</v>
      </c>
      <c r="B8" s="22"/>
      <c r="C8" s="22"/>
      <c r="D8" s="22"/>
      <c r="E8" s="22"/>
      <c r="F8" s="19"/>
      <c r="G8" s="19"/>
      <c r="H8" s="1"/>
      <c r="I8" s="1"/>
    </row>
    <row r="9" spans="1:9">
      <c r="A9" s="1"/>
      <c r="B9" s="1"/>
      <c r="C9" s="1"/>
      <c r="D9" s="1"/>
      <c r="E9" s="13"/>
      <c r="F9" s="1"/>
      <c r="G9" s="1"/>
      <c r="H9" s="1"/>
      <c r="I9" s="1"/>
    </row>
    <row r="10" spans="1:9">
      <c r="A10" s="1"/>
      <c r="B10" s="8" t="s">
        <v>6</v>
      </c>
      <c r="C10" s="8"/>
      <c r="D10" s="8">
        <v>747.4</v>
      </c>
      <c r="E10" s="13"/>
      <c r="F10" s="1"/>
      <c r="G10" s="1"/>
      <c r="H10" s="1"/>
      <c r="I10" s="1"/>
    </row>
    <row r="11" spans="1:9">
      <c r="A11" s="1"/>
      <c r="B11" s="8" t="s">
        <v>7</v>
      </c>
      <c r="C11" s="8"/>
      <c r="D11" s="8">
        <v>26.82</v>
      </c>
      <c r="E11" s="13"/>
      <c r="F11" s="1"/>
      <c r="G11" s="1"/>
      <c r="H11" s="1"/>
      <c r="I11" s="1"/>
    </row>
    <row r="12" spans="1:9">
      <c r="A12" s="1"/>
      <c r="B12" s="8" t="s">
        <v>8</v>
      </c>
      <c r="C12" s="8"/>
      <c r="D12" s="8">
        <v>12</v>
      </c>
      <c r="E12" s="13"/>
      <c r="F12" s="1"/>
      <c r="G12" s="1"/>
      <c r="H12" s="1"/>
      <c r="I12" s="1"/>
    </row>
    <row r="13" spans="1:9">
      <c r="A13" s="1"/>
      <c r="B13" s="1"/>
      <c r="C13" s="1"/>
      <c r="D13" s="1"/>
      <c r="E13" s="13"/>
      <c r="F13" s="1"/>
      <c r="G13" s="1"/>
      <c r="H13" s="1"/>
      <c r="I13" s="1"/>
    </row>
    <row r="14" spans="1:9">
      <c r="A14" s="20" t="s">
        <v>9</v>
      </c>
      <c r="B14" s="5" t="s">
        <v>10</v>
      </c>
      <c r="C14" s="1"/>
      <c r="D14" s="1"/>
      <c r="E14" s="1"/>
      <c r="F14" s="1"/>
      <c r="G14" s="1"/>
      <c r="H14" s="1"/>
      <c r="I14" s="1"/>
    </row>
    <row r="15" spans="1:9">
      <c r="A15" s="2"/>
      <c r="B15" s="8" t="s">
        <v>25</v>
      </c>
      <c r="C15" s="8"/>
      <c r="D15" s="14">
        <f>D11*D10*9</f>
        <v>180407.41200000001</v>
      </c>
      <c r="E15" s="1"/>
      <c r="F15" s="1"/>
      <c r="G15" s="1"/>
      <c r="H15" s="1"/>
      <c r="I15" s="1"/>
    </row>
    <row r="16" spans="1:9">
      <c r="A16" s="1"/>
      <c r="B16" s="8" t="s">
        <v>28</v>
      </c>
      <c r="C16" s="8"/>
      <c r="D16" s="14">
        <f>D15</f>
        <v>180407.41200000001</v>
      </c>
      <c r="E16" s="13"/>
      <c r="F16" s="1"/>
      <c r="G16" s="1"/>
      <c r="H16" s="1"/>
      <c r="I16" s="1"/>
    </row>
    <row r="17" spans="1:9">
      <c r="A17" s="1"/>
      <c r="B17" s="8" t="s">
        <v>11</v>
      </c>
      <c r="C17" s="8"/>
      <c r="D17" s="14">
        <f>D16</f>
        <v>180407.41200000001</v>
      </c>
      <c r="E17" s="13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20" t="s">
        <v>36</v>
      </c>
      <c r="B19" s="5" t="s">
        <v>12</v>
      </c>
      <c r="C19" s="1"/>
      <c r="D19" s="1"/>
      <c r="E19" s="1"/>
      <c r="F19" s="1"/>
      <c r="G19" s="1"/>
      <c r="H19" s="1"/>
      <c r="I19" s="1"/>
    </row>
    <row r="20" spans="1:9" ht="42.75">
      <c r="A20" s="6" t="s">
        <v>13</v>
      </c>
      <c r="B20" s="7" t="s">
        <v>14</v>
      </c>
      <c r="C20" s="6" t="s">
        <v>15</v>
      </c>
      <c r="D20" s="6" t="s">
        <v>16</v>
      </c>
      <c r="E20" s="7" t="s">
        <v>17</v>
      </c>
      <c r="F20" s="1"/>
      <c r="G20" s="1"/>
      <c r="H20" s="1"/>
      <c r="I20" s="1"/>
    </row>
    <row r="21" spans="1:9">
      <c r="A21" s="17" t="s">
        <v>30</v>
      </c>
      <c r="B21" s="12" t="s">
        <v>29</v>
      </c>
      <c r="C21" s="21">
        <f>D21*D12</f>
        <v>126818.83199999999</v>
      </c>
      <c r="D21" s="18">
        <f>E21*D10</f>
        <v>10568.235999999999</v>
      </c>
      <c r="E21" s="18">
        <f>E23+E24+E25</f>
        <v>14.139999999999999</v>
      </c>
      <c r="F21" s="1"/>
      <c r="G21" s="1"/>
      <c r="H21" s="1"/>
      <c r="I21" s="1"/>
    </row>
    <row r="22" spans="1:9">
      <c r="A22" s="8"/>
      <c r="B22" s="12" t="s">
        <v>34</v>
      </c>
      <c r="C22" s="15"/>
      <c r="D22" s="14"/>
      <c r="E22" s="15"/>
      <c r="F22" s="1"/>
      <c r="G22" s="1"/>
      <c r="H22" s="1"/>
      <c r="I22" s="1"/>
    </row>
    <row r="23" spans="1:9">
      <c r="A23" s="8"/>
      <c r="B23" s="11" t="s">
        <v>22</v>
      </c>
      <c r="C23" s="15">
        <f>D23*D12</f>
        <v>13453.199999999999</v>
      </c>
      <c r="D23" s="14">
        <f>E23*D10</f>
        <v>1121.0999999999999</v>
      </c>
      <c r="E23" s="15">
        <v>1.5</v>
      </c>
      <c r="F23" s="1"/>
      <c r="G23" s="1"/>
      <c r="H23" s="1"/>
      <c r="I23" s="1"/>
    </row>
    <row r="24" spans="1:9">
      <c r="A24" s="10"/>
      <c r="B24" s="8" t="s">
        <v>31</v>
      </c>
      <c r="C24" s="14">
        <f>D24*D12</f>
        <v>38207.087999999996</v>
      </c>
      <c r="D24" s="14">
        <f>E24*D10</f>
        <v>3183.9239999999995</v>
      </c>
      <c r="E24" s="15">
        <v>4.26</v>
      </c>
      <c r="F24" s="1"/>
      <c r="G24" s="1"/>
      <c r="H24" s="1"/>
      <c r="I24" s="1"/>
    </row>
    <row r="25" spans="1:9" ht="29.25">
      <c r="A25" s="17" t="s">
        <v>37</v>
      </c>
      <c r="B25" s="9" t="s">
        <v>35</v>
      </c>
      <c r="C25" s="18">
        <f>D25*D12</f>
        <v>75158.54399999998</v>
      </c>
      <c r="D25" s="18">
        <f>E25*D10</f>
        <v>6263.2119999999986</v>
      </c>
      <c r="E25" s="21">
        <f>E27+E28+E29</f>
        <v>8.379999999999999</v>
      </c>
      <c r="F25" s="1"/>
      <c r="G25" s="16"/>
      <c r="H25" s="1"/>
      <c r="I25" s="1"/>
    </row>
    <row r="26" spans="1:9">
      <c r="A26" s="8"/>
      <c r="B26" s="12" t="s">
        <v>34</v>
      </c>
      <c r="C26" s="14"/>
      <c r="D26" s="14"/>
      <c r="E26" s="15"/>
      <c r="F26" s="1"/>
      <c r="G26" s="1"/>
      <c r="H26" s="1"/>
      <c r="I26" s="1"/>
    </row>
    <row r="27" spans="1:9">
      <c r="A27" s="10" t="s">
        <v>38</v>
      </c>
      <c r="B27" s="8" t="s">
        <v>27</v>
      </c>
      <c r="C27" s="14">
        <f>D27*D12</f>
        <v>36054.576000000001</v>
      </c>
      <c r="D27" s="14">
        <f>E27*D10</f>
        <v>3004.5479999999998</v>
      </c>
      <c r="E27" s="15">
        <v>4.0199999999999996</v>
      </c>
      <c r="F27" s="1"/>
      <c r="G27" s="1"/>
      <c r="H27" s="1"/>
      <c r="I27" s="1"/>
    </row>
    <row r="28" spans="1:9">
      <c r="A28" s="10" t="s">
        <v>39</v>
      </c>
      <c r="B28" s="8" t="s">
        <v>18</v>
      </c>
      <c r="C28" s="14">
        <f>D28*D12</f>
        <v>448.43999999999994</v>
      </c>
      <c r="D28" s="14">
        <f>E28*D10</f>
        <v>37.369999999999997</v>
      </c>
      <c r="E28" s="15">
        <f>0.03+0.02</f>
        <v>0.05</v>
      </c>
      <c r="F28" s="1"/>
      <c r="G28" s="16"/>
      <c r="H28" s="1"/>
      <c r="I28" s="1"/>
    </row>
    <row r="29" spans="1:9">
      <c r="A29" s="10" t="s">
        <v>40</v>
      </c>
      <c r="B29" s="8" t="s">
        <v>32</v>
      </c>
      <c r="C29" s="14">
        <f>D29*D12</f>
        <v>38655.527999999991</v>
      </c>
      <c r="D29" s="14">
        <f>E29*D10</f>
        <v>3221.2939999999994</v>
      </c>
      <c r="E29" s="15">
        <v>4.3099999999999996</v>
      </c>
      <c r="F29" s="1"/>
      <c r="G29" s="1"/>
      <c r="H29" s="1"/>
      <c r="I29" s="1"/>
    </row>
    <row r="30" spans="1:9">
      <c r="A30" s="17" t="s">
        <v>41</v>
      </c>
      <c r="B30" s="12" t="s">
        <v>24</v>
      </c>
      <c r="C30" s="21">
        <f>D30*D12</f>
        <v>65651.615999999995</v>
      </c>
      <c r="D30" s="18">
        <f>E30*D10</f>
        <v>5470.9679999999998</v>
      </c>
      <c r="E30" s="21">
        <v>7.32</v>
      </c>
      <c r="F30" s="1"/>
      <c r="G30" s="1"/>
      <c r="H30" s="1"/>
      <c r="I30" s="1"/>
    </row>
    <row r="31" spans="1:9" ht="29.25">
      <c r="A31" s="17" t="s">
        <v>42</v>
      </c>
      <c r="B31" s="9" t="s">
        <v>20</v>
      </c>
      <c r="C31" s="18">
        <f>E31*D12*D10</f>
        <v>48067.637846400001</v>
      </c>
      <c r="D31" s="18">
        <f>E31*D10</f>
        <v>4005.6364871999999</v>
      </c>
      <c r="E31" s="18">
        <f>E33+E34+E35+E36</f>
        <v>5.3594280000000003</v>
      </c>
      <c r="F31" s="16"/>
      <c r="G31" s="16"/>
      <c r="H31" s="1"/>
      <c r="I31" s="1"/>
    </row>
    <row r="32" spans="1:9">
      <c r="A32" s="10"/>
      <c r="B32" s="12" t="s">
        <v>34</v>
      </c>
      <c r="C32" s="14"/>
      <c r="D32" s="14"/>
      <c r="E32" s="14"/>
      <c r="F32" s="1"/>
      <c r="G32" s="16"/>
      <c r="H32" s="1"/>
      <c r="I32" s="1"/>
    </row>
    <row r="33" spans="1:9">
      <c r="A33" s="10" t="s">
        <v>38</v>
      </c>
      <c r="B33" s="8" t="s">
        <v>21</v>
      </c>
      <c r="C33" s="15">
        <f>35254.6/36</f>
        <v>979.29444444444437</v>
      </c>
      <c r="D33" s="14">
        <f>C33/D12</f>
        <v>81.607870370370364</v>
      </c>
      <c r="E33" s="14">
        <v>0.44</v>
      </c>
      <c r="F33" s="1"/>
      <c r="G33" s="1"/>
      <c r="H33" s="1"/>
      <c r="I33" s="1"/>
    </row>
    <row r="34" spans="1:9">
      <c r="A34" s="10" t="s">
        <v>39</v>
      </c>
      <c r="B34" s="8" t="s">
        <v>33</v>
      </c>
      <c r="C34" s="15">
        <f>95000.82/36</f>
        <v>2638.9116666666669</v>
      </c>
      <c r="D34" s="14">
        <f>C34/D12</f>
        <v>219.90930555555556</v>
      </c>
      <c r="E34" s="14">
        <v>0.39</v>
      </c>
      <c r="F34" s="1"/>
      <c r="G34" s="16"/>
      <c r="H34" s="1"/>
      <c r="I34" s="1"/>
    </row>
    <row r="35" spans="1:9">
      <c r="A35" s="10" t="s">
        <v>40</v>
      </c>
      <c r="B35" s="11" t="s">
        <v>22</v>
      </c>
      <c r="C35" s="15">
        <f>C31-C33-C34-C36</f>
        <v>35934.201888888892</v>
      </c>
      <c r="D35" s="14">
        <f>D31-D33-D34-D36</f>
        <v>2994.5168240740745</v>
      </c>
      <c r="E35" s="14">
        <v>3.58</v>
      </c>
      <c r="F35" s="1"/>
      <c r="G35" s="1"/>
      <c r="H35" s="1"/>
      <c r="I35" s="1"/>
    </row>
    <row r="36" spans="1:9">
      <c r="A36" s="10" t="s">
        <v>19</v>
      </c>
      <c r="B36" s="8" t="s">
        <v>26</v>
      </c>
      <c r="C36" s="15">
        <f>D36*D12</f>
        <v>8515.2298463999996</v>
      </c>
      <c r="D36" s="14">
        <f>(E36*D10)</f>
        <v>709.60248719999993</v>
      </c>
      <c r="E36" s="14">
        <f>D11*3%*1.18</f>
        <v>0.94942799999999994</v>
      </c>
      <c r="F36" s="1"/>
      <c r="G36" s="1"/>
      <c r="H36" s="1"/>
      <c r="I36" s="1"/>
    </row>
    <row r="37" spans="1:9">
      <c r="A37" s="10"/>
      <c r="B37" s="8"/>
      <c r="C37" s="14"/>
      <c r="D37" s="14"/>
      <c r="E37" s="14"/>
      <c r="F37" s="1"/>
      <c r="G37" s="1"/>
      <c r="H37" s="1"/>
      <c r="I37" s="1"/>
    </row>
    <row r="38" spans="1:9">
      <c r="A38" s="17"/>
      <c r="B38" s="12" t="s">
        <v>23</v>
      </c>
      <c r="C38" s="18">
        <f>C21+C30+C31+6.1</f>
        <v>240544.18584639998</v>
      </c>
      <c r="D38" s="18">
        <f>D21+D30+D31+0.43</f>
        <v>20045.270487199999</v>
      </c>
      <c r="E38" s="18">
        <f>E21+E30+E31</f>
        <v>26.819428000000002</v>
      </c>
      <c r="F38" s="1"/>
      <c r="G38" s="1"/>
      <c r="H38" s="1"/>
      <c r="I38" s="1"/>
    </row>
    <row r="39" spans="1:9">
      <c r="A39" s="4"/>
      <c r="B39" s="1"/>
      <c r="C39" s="16"/>
      <c r="D39" s="16"/>
      <c r="E39" s="1"/>
      <c r="F39" s="1"/>
      <c r="G39" s="1"/>
      <c r="H39" s="1"/>
      <c r="I39" s="1"/>
    </row>
    <row r="40" spans="1:9">
      <c r="A40" s="4"/>
      <c r="B40" s="1"/>
      <c r="C40" s="16"/>
      <c r="D40" s="16"/>
      <c r="E40" s="16"/>
      <c r="F40" s="1"/>
      <c r="G40" s="1"/>
      <c r="H40" s="1"/>
      <c r="I40" s="1"/>
    </row>
    <row r="41" spans="1:9">
      <c r="A41" s="3"/>
      <c r="B41" s="1"/>
      <c r="C41" s="1"/>
      <c r="D41" s="1"/>
      <c r="E41" s="1"/>
      <c r="F41" s="1"/>
      <c r="G41" s="1"/>
      <c r="H41" s="1"/>
      <c r="I41" s="1"/>
    </row>
    <row r="42" spans="1:9">
      <c r="A42" s="3"/>
      <c r="B42" s="1"/>
      <c r="C42" s="1"/>
      <c r="D42" s="1"/>
      <c r="E42" s="1"/>
      <c r="F42" s="1"/>
      <c r="G42" s="1"/>
      <c r="H42" s="1"/>
      <c r="I42" s="1"/>
    </row>
    <row r="43" spans="1:9">
      <c r="A43" s="3"/>
      <c r="B43" s="1"/>
      <c r="C43" s="1"/>
      <c r="D43" s="1"/>
      <c r="E43" s="1"/>
      <c r="F43" s="1"/>
      <c r="G43" s="1"/>
      <c r="H43" s="1"/>
      <c r="I43" s="1"/>
    </row>
    <row r="44" spans="1:9">
      <c r="A44" s="3"/>
      <c r="B44" s="1"/>
      <c r="C44" s="1"/>
      <c r="D44" s="1"/>
      <c r="E44" s="1"/>
      <c r="F44" s="1"/>
      <c r="G44" s="1"/>
      <c r="H44" s="1"/>
      <c r="I44" s="1"/>
    </row>
    <row r="45" spans="1:9">
      <c r="A45" s="3"/>
      <c r="B45" s="1"/>
      <c r="C45" s="1"/>
      <c r="D45" s="1"/>
      <c r="E45" s="1"/>
      <c r="F45" s="1"/>
      <c r="G45" s="1"/>
      <c r="H45" s="1"/>
      <c r="I45" s="1"/>
    </row>
    <row r="46" spans="1:9">
      <c r="A46" s="3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</sheetData>
  <mergeCells count="2">
    <mergeCell ref="A7:E7"/>
    <mergeCell ref="A8:E8"/>
  </mergeCells>
  <pageMargins left="0.5118110236220472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topLeftCell="A13" workbookViewId="0">
      <selection activeCell="C39" sqref="C39:D40"/>
    </sheetView>
  </sheetViews>
  <sheetFormatPr defaultRowHeight="15"/>
  <cols>
    <col min="1" max="1" width="6.42578125" customWidth="1"/>
    <col min="2" max="2" width="51.42578125" customWidth="1"/>
    <col min="3" max="3" width="14.28515625" customWidth="1"/>
    <col min="4" max="4" width="10.5703125" customWidth="1"/>
    <col min="5" max="5" width="12.42578125" customWidth="1"/>
    <col min="7" max="7" width="14.28515625" customWidth="1"/>
  </cols>
  <sheetData>
    <row r="1" spans="1:9">
      <c r="A1" s="1"/>
      <c r="B1" s="1"/>
      <c r="C1" s="1"/>
      <c r="D1" s="1" t="s">
        <v>0</v>
      </c>
      <c r="E1" s="1"/>
      <c r="F1" s="1"/>
      <c r="G1" s="1"/>
      <c r="H1" s="1"/>
      <c r="I1" s="1"/>
    </row>
    <row r="2" spans="1:9">
      <c r="A2" s="1"/>
      <c r="B2" s="1"/>
      <c r="C2" s="1" t="s">
        <v>1</v>
      </c>
      <c r="D2" s="1"/>
      <c r="E2" s="1"/>
      <c r="G2" s="1"/>
      <c r="H2" s="1"/>
      <c r="I2" s="1"/>
    </row>
    <row r="3" spans="1:9">
      <c r="A3" s="1"/>
      <c r="B3" s="1"/>
      <c r="C3" s="1" t="s">
        <v>2</v>
      </c>
      <c r="D3" s="1"/>
      <c r="E3" s="1"/>
      <c r="G3" s="1"/>
      <c r="H3" s="1"/>
      <c r="I3" s="1"/>
    </row>
    <row r="4" spans="1:9">
      <c r="A4" s="1"/>
      <c r="B4" s="1"/>
      <c r="C4" s="1" t="s">
        <v>3</v>
      </c>
      <c r="D4" s="1"/>
      <c r="E4" s="1"/>
      <c r="G4" s="1"/>
      <c r="H4" s="1"/>
      <c r="I4" s="1"/>
    </row>
    <row r="5" spans="1:9">
      <c r="A5" s="1"/>
      <c r="B5" s="1"/>
      <c r="C5" s="1" t="s">
        <v>4</v>
      </c>
      <c r="D5" s="1"/>
      <c r="E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22" t="s">
        <v>5</v>
      </c>
      <c r="B7" s="22"/>
      <c r="C7" s="22"/>
      <c r="D7" s="22"/>
      <c r="E7" s="22"/>
      <c r="F7" s="19"/>
      <c r="G7" s="19"/>
      <c r="H7" s="1"/>
      <c r="I7" s="1"/>
    </row>
    <row r="8" spans="1:9">
      <c r="A8" s="22" t="s">
        <v>44</v>
      </c>
      <c r="B8" s="22"/>
      <c r="C8" s="22"/>
      <c r="D8" s="22"/>
      <c r="E8" s="22"/>
      <c r="F8" s="19"/>
      <c r="G8" s="19"/>
      <c r="H8" s="1"/>
      <c r="I8" s="1"/>
    </row>
    <row r="9" spans="1:9">
      <c r="A9" s="1"/>
      <c r="B9" s="1"/>
      <c r="C9" s="1"/>
      <c r="D9" s="1"/>
      <c r="E9" s="13"/>
      <c r="F9" s="1"/>
      <c r="G9" s="1"/>
      <c r="H9" s="1"/>
      <c r="I9" s="1"/>
    </row>
    <row r="10" spans="1:9">
      <c r="A10" s="1"/>
      <c r="B10" s="8" t="s">
        <v>6</v>
      </c>
      <c r="C10" s="8"/>
      <c r="D10" s="8">
        <v>640.29999999999995</v>
      </c>
      <c r="E10" s="13"/>
      <c r="F10" s="1"/>
      <c r="G10" s="1"/>
      <c r="H10" s="1"/>
      <c r="I10" s="1"/>
    </row>
    <row r="11" spans="1:9">
      <c r="A11" s="1"/>
      <c r="B11" s="8" t="s">
        <v>7</v>
      </c>
      <c r="C11" s="8"/>
      <c r="D11" s="8">
        <v>26.82</v>
      </c>
      <c r="E11" s="13"/>
      <c r="F11" s="1"/>
      <c r="G11" s="1"/>
      <c r="H11" s="1"/>
      <c r="I11" s="1"/>
    </row>
    <row r="12" spans="1:9">
      <c r="A12" s="1"/>
      <c r="B12" s="8" t="s">
        <v>8</v>
      </c>
      <c r="C12" s="8"/>
      <c r="D12" s="8">
        <v>12</v>
      </c>
      <c r="E12" s="13"/>
      <c r="F12" s="1"/>
      <c r="G12" s="1"/>
      <c r="H12" s="1"/>
      <c r="I12" s="1"/>
    </row>
    <row r="13" spans="1:9">
      <c r="A13" s="1"/>
      <c r="B13" s="1"/>
      <c r="C13" s="1"/>
      <c r="D13" s="1"/>
      <c r="E13" s="13"/>
      <c r="F13" s="1"/>
      <c r="G13" s="1"/>
      <c r="H13" s="1"/>
      <c r="I13" s="1"/>
    </row>
    <row r="14" spans="1:9">
      <c r="A14" s="20" t="s">
        <v>9</v>
      </c>
      <c r="B14" s="5" t="s">
        <v>10</v>
      </c>
      <c r="C14" s="1"/>
      <c r="D14" s="1"/>
      <c r="E14" s="1"/>
      <c r="F14" s="1"/>
      <c r="G14" s="1"/>
      <c r="H14" s="1"/>
      <c r="I14" s="1"/>
    </row>
    <row r="15" spans="1:9">
      <c r="A15" s="2"/>
      <c r="B15" s="8" t="s">
        <v>25</v>
      </c>
      <c r="C15" s="8"/>
      <c r="D15" s="14">
        <f>D11*D10*9</f>
        <v>154555.61399999997</v>
      </c>
      <c r="E15" s="1"/>
      <c r="F15" s="1"/>
      <c r="G15" s="1"/>
      <c r="H15" s="1"/>
      <c r="I15" s="1"/>
    </row>
    <row r="16" spans="1:9">
      <c r="A16" s="1"/>
      <c r="B16" s="8" t="s">
        <v>28</v>
      </c>
      <c r="C16" s="8"/>
      <c r="D16" s="14">
        <f>D15</f>
        <v>154555.61399999997</v>
      </c>
      <c r="E16" s="13"/>
      <c r="F16" s="1"/>
      <c r="G16" s="1"/>
      <c r="H16" s="1"/>
      <c r="I16" s="1"/>
    </row>
    <row r="17" spans="1:9">
      <c r="A17" s="1"/>
      <c r="B17" s="8" t="s">
        <v>11</v>
      </c>
      <c r="C17" s="8"/>
      <c r="D17" s="14">
        <f>D16</f>
        <v>154555.61399999997</v>
      </c>
      <c r="E17" s="13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20" t="s">
        <v>36</v>
      </c>
      <c r="B19" s="5" t="s">
        <v>12</v>
      </c>
      <c r="C19" s="1"/>
      <c r="D19" s="1"/>
      <c r="E19" s="1"/>
      <c r="F19" s="1"/>
      <c r="G19" s="1"/>
      <c r="H19" s="1"/>
      <c r="I19" s="1"/>
    </row>
    <row r="20" spans="1:9" ht="42.75">
      <c r="A20" s="6" t="s">
        <v>13</v>
      </c>
      <c r="B20" s="7" t="s">
        <v>14</v>
      </c>
      <c r="C20" s="6" t="s">
        <v>15</v>
      </c>
      <c r="D20" s="6" t="s">
        <v>16</v>
      </c>
      <c r="E20" s="7" t="s">
        <v>17</v>
      </c>
      <c r="F20" s="1"/>
      <c r="G20" s="1"/>
      <c r="H20" s="1"/>
      <c r="I20" s="1"/>
    </row>
    <row r="21" spans="1:9">
      <c r="A21" s="17" t="s">
        <v>30</v>
      </c>
      <c r="B21" s="12" t="s">
        <v>29</v>
      </c>
      <c r="C21" s="21">
        <f>D21*D12</f>
        <v>108646.10399999999</v>
      </c>
      <c r="D21" s="18">
        <f>E21*D10</f>
        <v>9053.8419999999987</v>
      </c>
      <c r="E21" s="18">
        <f>E23+E24+E25</f>
        <v>14.139999999999999</v>
      </c>
      <c r="F21" s="1"/>
      <c r="G21" s="1"/>
      <c r="H21" s="1"/>
      <c r="I21" s="1"/>
    </row>
    <row r="22" spans="1:9">
      <c r="A22" s="8"/>
      <c r="B22" s="12" t="s">
        <v>34</v>
      </c>
      <c r="C22" s="15"/>
      <c r="D22" s="14"/>
      <c r="E22" s="15"/>
      <c r="F22" s="1"/>
      <c r="G22" s="1"/>
      <c r="H22" s="1"/>
      <c r="I22" s="1"/>
    </row>
    <row r="23" spans="1:9">
      <c r="A23" s="8"/>
      <c r="B23" s="11" t="s">
        <v>22</v>
      </c>
      <c r="C23" s="15">
        <f>D23*D12</f>
        <v>11525.4</v>
      </c>
      <c r="D23" s="14">
        <f>E23*D10</f>
        <v>960.44999999999993</v>
      </c>
      <c r="E23" s="15">
        <v>1.5</v>
      </c>
      <c r="F23" s="1"/>
      <c r="G23" s="1"/>
      <c r="H23" s="1"/>
      <c r="I23" s="1"/>
    </row>
    <row r="24" spans="1:9">
      <c r="A24" s="10"/>
      <c r="B24" s="8" t="s">
        <v>31</v>
      </c>
      <c r="C24" s="14">
        <f>D24*D12</f>
        <v>32732.135999999999</v>
      </c>
      <c r="D24" s="14">
        <f>E24*D10</f>
        <v>2727.6779999999999</v>
      </c>
      <c r="E24" s="15">
        <v>4.26</v>
      </c>
      <c r="F24" s="1"/>
      <c r="G24" s="1"/>
      <c r="H24" s="1"/>
      <c r="I24" s="1"/>
    </row>
    <row r="25" spans="1:9" ht="29.25">
      <c r="A25" s="17" t="s">
        <v>37</v>
      </c>
      <c r="B25" s="9" t="s">
        <v>35</v>
      </c>
      <c r="C25" s="18">
        <f>D25*D12</f>
        <v>64388.567999999985</v>
      </c>
      <c r="D25" s="18">
        <f>E25*D10</f>
        <v>5365.713999999999</v>
      </c>
      <c r="E25" s="21">
        <f>E27+E28+E29</f>
        <v>8.379999999999999</v>
      </c>
      <c r="F25" s="1"/>
      <c r="G25" s="16"/>
      <c r="H25" s="1"/>
      <c r="I25" s="1"/>
    </row>
    <row r="26" spans="1:9">
      <c r="A26" s="8"/>
      <c r="B26" s="12" t="s">
        <v>34</v>
      </c>
      <c r="C26" s="14"/>
      <c r="D26" s="14"/>
      <c r="E26" s="15"/>
      <c r="F26" s="1"/>
      <c r="G26" s="1"/>
      <c r="H26" s="1"/>
      <c r="I26" s="1"/>
    </row>
    <row r="27" spans="1:9">
      <c r="A27" s="10" t="s">
        <v>38</v>
      </c>
      <c r="B27" s="8" t="s">
        <v>27</v>
      </c>
      <c r="C27" s="14">
        <f>D27*D12</f>
        <v>30888.071999999993</v>
      </c>
      <c r="D27" s="14">
        <f>E27*D10</f>
        <v>2574.0059999999994</v>
      </c>
      <c r="E27" s="15">
        <v>4.0199999999999996</v>
      </c>
      <c r="F27" s="1"/>
      <c r="G27" s="1"/>
      <c r="H27" s="1"/>
      <c r="I27" s="1"/>
    </row>
    <row r="28" spans="1:9">
      <c r="A28" s="10" t="s">
        <v>39</v>
      </c>
      <c r="B28" s="8" t="s">
        <v>18</v>
      </c>
      <c r="C28" s="14">
        <f>D28*D12</f>
        <v>384.18</v>
      </c>
      <c r="D28" s="14">
        <f>E28*D10</f>
        <v>32.015000000000001</v>
      </c>
      <c r="E28" s="15">
        <f>0.03+0.02</f>
        <v>0.05</v>
      </c>
      <c r="F28" s="1"/>
      <c r="G28" s="16"/>
      <c r="H28" s="1"/>
      <c r="I28" s="1"/>
    </row>
    <row r="29" spans="1:9">
      <c r="A29" s="10" t="s">
        <v>40</v>
      </c>
      <c r="B29" s="8" t="s">
        <v>32</v>
      </c>
      <c r="C29" s="14">
        <f>D29*D12</f>
        <v>33116.315999999999</v>
      </c>
      <c r="D29" s="14">
        <f>E29*D10</f>
        <v>2759.6929999999998</v>
      </c>
      <c r="E29" s="15">
        <v>4.3099999999999996</v>
      </c>
      <c r="F29" s="1"/>
      <c r="G29" s="1"/>
      <c r="H29" s="1"/>
      <c r="I29" s="1"/>
    </row>
    <row r="30" spans="1:9">
      <c r="A30" s="17" t="s">
        <v>41</v>
      </c>
      <c r="B30" s="12" t="s">
        <v>24</v>
      </c>
      <c r="C30" s="21">
        <f>D30*D12</f>
        <v>56243.952000000005</v>
      </c>
      <c r="D30" s="18">
        <f>E30*D10</f>
        <v>4686.9960000000001</v>
      </c>
      <c r="E30" s="21">
        <v>7.32</v>
      </c>
      <c r="F30" s="1"/>
      <c r="G30" s="1"/>
      <c r="H30" s="1"/>
      <c r="I30" s="1"/>
    </row>
    <row r="31" spans="1:9" ht="29.25">
      <c r="A31" s="17" t="s">
        <v>42</v>
      </c>
      <c r="B31" s="9" t="s">
        <v>20</v>
      </c>
      <c r="C31" s="18">
        <f>E31*D12*D10</f>
        <v>41179.7009808</v>
      </c>
      <c r="D31" s="18">
        <f>E31*D10</f>
        <v>3431.6417483999999</v>
      </c>
      <c r="E31" s="18">
        <f>E33+E34+E35+E36</f>
        <v>5.3594280000000003</v>
      </c>
      <c r="F31" s="16"/>
      <c r="G31" s="16"/>
      <c r="H31" s="1"/>
      <c r="I31" s="1"/>
    </row>
    <row r="32" spans="1:9">
      <c r="A32" s="10"/>
      <c r="B32" s="12" t="s">
        <v>34</v>
      </c>
      <c r="C32" s="14"/>
      <c r="D32" s="14"/>
      <c r="E32" s="14"/>
      <c r="F32" s="1"/>
      <c r="G32" s="16"/>
      <c r="H32" s="1"/>
      <c r="I32" s="1"/>
    </row>
    <row r="33" spans="1:9">
      <c r="A33" s="10" t="s">
        <v>38</v>
      </c>
      <c r="B33" s="8" t="s">
        <v>21</v>
      </c>
      <c r="C33" s="15">
        <f>35254.6/36</f>
        <v>979.29444444444437</v>
      </c>
      <c r="D33" s="14">
        <f>C33/D12</f>
        <v>81.607870370370364</v>
      </c>
      <c r="E33" s="14">
        <v>0.44</v>
      </c>
      <c r="F33" s="1"/>
      <c r="G33" s="1"/>
      <c r="H33" s="1"/>
      <c r="I33" s="1"/>
    </row>
    <row r="34" spans="1:9">
      <c r="A34" s="10" t="s">
        <v>39</v>
      </c>
      <c r="B34" s="8" t="s">
        <v>33</v>
      </c>
      <c r="C34" s="15">
        <f>95000.82/36</f>
        <v>2638.9116666666669</v>
      </c>
      <c r="D34" s="14">
        <f>C34/D12</f>
        <v>219.90930555555556</v>
      </c>
      <c r="E34" s="14">
        <v>0.39</v>
      </c>
      <c r="F34" s="1"/>
      <c r="G34" s="16"/>
      <c r="H34" s="1"/>
      <c r="I34" s="1"/>
    </row>
    <row r="35" spans="1:9">
      <c r="A35" s="10" t="s">
        <v>40</v>
      </c>
      <c r="B35" s="11" t="s">
        <v>22</v>
      </c>
      <c r="C35" s="15">
        <f>C31-C33-C34-C36</f>
        <v>30266.469888888889</v>
      </c>
      <c r="D35" s="14">
        <f>D31-D33-D34-D36</f>
        <v>2522.2058240740744</v>
      </c>
      <c r="E35" s="14">
        <v>3.58</v>
      </c>
      <c r="F35" s="1"/>
      <c r="G35" s="1"/>
      <c r="H35" s="1"/>
      <c r="I35" s="1"/>
    </row>
    <row r="36" spans="1:9">
      <c r="A36" s="10" t="s">
        <v>19</v>
      </c>
      <c r="B36" s="8" t="s">
        <v>26</v>
      </c>
      <c r="C36" s="15">
        <f>D36*D12</f>
        <v>7295.024980799999</v>
      </c>
      <c r="D36" s="14">
        <f>(E36*D10)</f>
        <v>607.91874839999991</v>
      </c>
      <c r="E36" s="14">
        <f>D11*3%*1.18</f>
        <v>0.94942799999999994</v>
      </c>
      <c r="F36" s="1"/>
      <c r="G36" s="1"/>
      <c r="H36" s="1"/>
      <c r="I36" s="1"/>
    </row>
    <row r="37" spans="1:9">
      <c r="A37" s="10"/>
      <c r="B37" s="8"/>
      <c r="C37" s="14"/>
      <c r="D37" s="14"/>
      <c r="E37" s="14"/>
      <c r="F37" s="1"/>
      <c r="G37" s="1"/>
      <c r="H37" s="1"/>
      <c r="I37" s="1"/>
    </row>
    <row r="38" spans="1:9">
      <c r="A38" s="17"/>
      <c r="B38" s="12" t="s">
        <v>23</v>
      </c>
      <c r="C38" s="18">
        <f>C21+C30+C31+4.39</f>
        <v>206074.1469808</v>
      </c>
      <c r="D38" s="18">
        <f>D21+D30+D31+0.37</f>
        <v>17172.8497484</v>
      </c>
      <c r="E38" s="18">
        <f>E21+E30+E31</f>
        <v>26.819428000000002</v>
      </c>
      <c r="F38" s="1"/>
      <c r="G38" s="1"/>
      <c r="H38" s="1"/>
      <c r="I38" s="1"/>
    </row>
    <row r="39" spans="1:9">
      <c r="A39" s="4"/>
      <c r="B39" s="1"/>
      <c r="C39" s="16"/>
      <c r="D39" s="16"/>
      <c r="E39" s="1"/>
      <c r="F39" s="1"/>
      <c r="G39" s="1"/>
      <c r="H39" s="1"/>
      <c r="I39" s="1"/>
    </row>
    <row r="40" spans="1:9">
      <c r="A40" s="4"/>
      <c r="B40" s="1"/>
      <c r="C40" s="16"/>
      <c r="D40" s="16"/>
      <c r="E40" s="16"/>
      <c r="F40" s="1"/>
      <c r="G40" s="1"/>
      <c r="H40" s="1"/>
      <c r="I40" s="1"/>
    </row>
    <row r="41" spans="1:9">
      <c r="A41" s="3"/>
      <c r="B41" s="1"/>
      <c r="C41" s="1"/>
      <c r="D41" s="1"/>
      <c r="E41" s="1"/>
      <c r="F41" s="1"/>
      <c r="G41" s="1"/>
      <c r="H41" s="1"/>
      <c r="I41" s="1"/>
    </row>
    <row r="42" spans="1:9">
      <c r="A42" s="3"/>
      <c r="B42" s="1"/>
      <c r="C42" s="1"/>
      <c r="D42" s="1"/>
      <c r="E42" s="1"/>
      <c r="F42" s="1"/>
      <c r="G42" s="1"/>
      <c r="H42" s="1"/>
      <c r="I42" s="1"/>
    </row>
    <row r="43" spans="1:9">
      <c r="A43" s="3"/>
      <c r="B43" s="1"/>
      <c r="C43" s="1"/>
      <c r="D43" s="1"/>
      <c r="E43" s="1"/>
      <c r="F43" s="1"/>
      <c r="G43" s="1"/>
      <c r="H43" s="1"/>
      <c r="I43" s="1"/>
    </row>
    <row r="44" spans="1:9">
      <c r="A44" s="3"/>
      <c r="B44" s="1"/>
      <c r="C44" s="1"/>
      <c r="D44" s="1"/>
      <c r="E44" s="1"/>
      <c r="F44" s="1"/>
      <c r="G44" s="1"/>
      <c r="H44" s="1"/>
      <c r="I44" s="1"/>
    </row>
    <row r="45" spans="1:9">
      <c r="A45" s="3"/>
      <c r="B45" s="1"/>
      <c r="C45" s="1"/>
      <c r="D45" s="1"/>
      <c r="E45" s="1"/>
      <c r="F45" s="1"/>
      <c r="G45" s="1"/>
      <c r="H45" s="1"/>
      <c r="I45" s="1"/>
    </row>
    <row r="46" spans="1:9">
      <c r="A46" s="3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</sheetData>
  <mergeCells count="2">
    <mergeCell ref="A7:E7"/>
    <mergeCell ref="A8:E8"/>
  </mergeCells>
  <pageMargins left="0.5118110236220472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9"/>
  <sheetViews>
    <sheetView topLeftCell="A13" workbookViewId="0">
      <selection activeCell="C39" sqref="C39:D40"/>
    </sheetView>
  </sheetViews>
  <sheetFormatPr defaultRowHeight="15"/>
  <cols>
    <col min="1" max="1" width="6.42578125" customWidth="1"/>
    <col min="2" max="2" width="51.42578125" customWidth="1"/>
    <col min="3" max="3" width="14.28515625" customWidth="1"/>
    <col min="4" max="4" width="10.5703125" customWidth="1"/>
    <col min="5" max="5" width="12.42578125" customWidth="1"/>
    <col min="7" max="7" width="14.28515625" customWidth="1"/>
  </cols>
  <sheetData>
    <row r="1" spans="1:9">
      <c r="A1" s="1"/>
      <c r="B1" s="1"/>
      <c r="C1" s="1"/>
      <c r="D1" s="1" t="s">
        <v>0</v>
      </c>
      <c r="E1" s="1"/>
      <c r="F1" s="1"/>
      <c r="G1" s="1"/>
      <c r="H1" s="1"/>
      <c r="I1" s="1"/>
    </row>
    <row r="2" spans="1:9">
      <c r="A2" s="1"/>
      <c r="B2" s="1"/>
      <c r="C2" s="1" t="s">
        <v>1</v>
      </c>
      <c r="D2" s="1"/>
      <c r="E2" s="1"/>
      <c r="G2" s="1"/>
      <c r="H2" s="1"/>
      <c r="I2" s="1"/>
    </row>
    <row r="3" spans="1:9">
      <c r="A3" s="1"/>
      <c r="B3" s="1"/>
      <c r="C3" s="1" t="s">
        <v>2</v>
      </c>
      <c r="D3" s="1"/>
      <c r="E3" s="1"/>
      <c r="G3" s="1"/>
      <c r="H3" s="1"/>
      <c r="I3" s="1"/>
    </row>
    <row r="4" spans="1:9">
      <c r="A4" s="1"/>
      <c r="B4" s="1"/>
      <c r="C4" s="1" t="s">
        <v>3</v>
      </c>
      <c r="D4" s="1"/>
      <c r="E4" s="1"/>
      <c r="G4" s="1"/>
      <c r="H4" s="1"/>
      <c r="I4" s="1"/>
    </row>
    <row r="5" spans="1:9">
      <c r="A5" s="1"/>
      <c r="B5" s="1"/>
      <c r="C5" s="1" t="s">
        <v>4</v>
      </c>
      <c r="D5" s="1"/>
      <c r="E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22" t="s">
        <v>5</v>
      </c>
      <c r="B7" s="22"/>
      <c r="C7" s="22"/>
      <c r="D7" s="22"/>
      <c r="E7" s="22"/>
      <c r="F7" s="19"/>
      <c r="G7" s="19"/>
      <c r="H7" s="1"/>
      <c r="I7" s="1"/>
    </row>
    <row r="8" spans="1:9">
      <c r="A8" s="22" t="s">
        <v>45</v>
      </c>
      <c r="B8" s="22"/>
      <c r="C8" s="22"/>
      <c r="D8" s="22"/>
      <c r="E8" s="22"/>
      <c r="F8" s="19"/>
      <c r="G8" s="19"/>
      <c r="H8" s="1"/>
      <c r="I8" s="1"/>
    </row>
    <row r="9" spans="1:9">
      <c r="A9" s="1"/>
      <c r="B9" s="1"/>
      <c r="C9" s="1"/>
      <c r="D9" s="1"/>
      <c r="E9" s="13"/>
      <c r="F9" s="1"/>
      <c r="G9" s="1"/>
      <c r="H9" s="1"/>
      <c r="I9" s="1"/>
    </row>
    <row r="10" spans="1:9">
      <c r="A10" s="1"/>
      <c r="B10" s="8" t="s">
        <v>6</v>
      </c>
      <c r="C10" s="8"/>
      <c r="D10" s="8">
        <v>519.4</v>
      </c>
      <c r="E10" s="13"/>
      <c r="F10" s="1"/>
      <c r="G10" s="1"/>
      <c r="H10" s="1"/>
      <c r="I10" s="1"/>
    </row>
    <row r="11" spans="1:9">
      <c r="A11" s="1"/>
      <c r="B11" s="8" t="s">
        <v>7</v>
      </c>
      <c r="C11" s="8"/>
      <c r="D11" s="8">
        <v>26.82</v>
      </c>
      <c r="E11" s="13"/>
      <c r="F11" s="1"/>
      <c r="G11" s="1"/>
      <c r="H11" s="1"/>
      <c r="I11" s="1"/>
    </row>
    <row r="12" spans="1:9">
      <c r="A12" s="1"/>
      <c r="B12" s="8" t="s">
        <v>8</v>
      </c>
      <c r="C12" s="8"/>
      <c r="D12" s="8">
        <v>12</v>
      </c>
      <c r="E12" s="13"/>
      <c r="F12" s="1"/>
      <c r="G12" s="1"/>
      <c r="H12" s="1"/>
      <c r="I12" s="1"/>
    </row>
    <row r="13" spans="1:9">
      <c r="A13" s="1"/>
      <c r="B13" s="1"/>
      <c r="C13" s="1"/>
      <c r="D13" s="1"/>
      <c r="E13" s="13"/>
      <c r="F13" s="1"/>
      <c r="G13" s="1"/>
      <c r="H13" s="1"/>
      <c r="I13" s="1"/>
    </row>
    <row r="14" spans="1:9">
      <c r="A14" s="20" t="s">
        <v>9</v>
      </c>
      <c r="B14" s="5" t="s">
        <v>10</v>
      </c>
      <c r="C14" s="1"/>
      <c r="D14" s="1"/>
      <c r="E14" s="1"/>
      <c r="F14" s="1"/>
      <c r="G14" s="1"/>
      <c r="H14" s="1"/>
      <c r="I14" s="1"/>
    </row>
    <row r="15" spans="1:9">
      <c r="A15" s="2"/>
      <c r="B15" s="8" t="s">
        <v>25</v>
      </c>
      <c r="C15" s="8"/>
      <c r="D15" s="14">
        <f>D11*D10*9</f>
        <v>125372.772</v>
      </c>
      <c r="E15" s="1"/>
      <c r="F15" s="1"/>
      <c r="G15" s="1"/>
      <c r="H15" s="1"/>
      <c r="I15" s="1"/>
    </row>
    <row r="16" spans="1:9">
      <c r="A16" s="1"/>
      <c r="B16" s="8" t="s">
        <v>28</v>
      </c>
      <c r="C16" s="8"/>
      <c r="D16" s="14">
        <f>D15</f>
        <v>125372.772</v>
      </c>
      <c r="E16" s="13"/>
      <c r="F16" s="1"/>
      <c r="G16" s="1"/>
      <c r="H16" s="1"/>
      <c r="I16" s="1"/>
    </row>
    <row r="17" spans="1:9">
      <c r="A17" s="1"/>
      <c r="B17" s="8" t="s">
        <v>11</v>
      </c>
      <c r="C17" s="8"/>
      <c r="D17" s="14">
        <f>D16</f>
        <v>125372.772</v>
      </c>
      <c r="E17" s="13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20" t="s">
        <v>36</v>
      </c>
      <c r="B19" s="5" t="s">
        <v>12</v>
      </c>
      <c r="C19" s="1"/>
      <c r="D19" s="1"/>
      <c r="E19" s="1"/>
      <c r="F19" s="1"/>
      <c r="G19" s="1"/>
      <c r="H19" s="1"/>
      <c r="I19" s="1"/>
    </row>
    <row r="20" spans="1:9" ht="42.75">
      <c r="A20" s="6" t="s">
        <v>13</v>
      </c>
      <c r="B20" s="7" t="s">
        <v>14</v>
      </c>
      <c r="C20" s="6" t="s">
        <v>15</v>
      </c>
      <c r="D20" s="6" t="s">
        <v>16</v>
      </c>
      <c r="E20" s="7" t="s">
        <v>17</v>
      </c>
      <c r="F20" s="1"/>
      <c r="G20" s="1"/>
      <c r="H20" s="1"/>
      <c r="I20" s="1"/>
    </row>
    <row r="21" spans="1:9">
      <c r="A21" s="17" t="s">
        <v>30</v>
      </c>
      <c r="B21" s="12" t="s">
        <v>29</v>
      </c>
      <c r="C21" s="21">
        <f>D21*D12</f>
        <v>88131.791999999987</v>
      </c>
      <c r="D21" s="18">
        <f>E21*D10</f>
        <v>7344.3159999999989</v>
      </c>
      <c r="E21" s="18">
        <f>E23+E24+E25</f>
        <v>14.139999999999999</v>
      </c>
      <c r="F21" s="1"/>
      <c r="G21" s="1"/>
      <c r="H21" s="1"/>
      <c r="I21" s="1"/>
    </row>
    <row r="22" spans="1:9">
      <c r="A22" s="8"/>
      <c r="B22" s="12" t="s">
        <v>34</v>
      </c>
      <c r="C22" s="15"/>
      <c r="D22" s="14"/>
      <c r="E22" s="15"/>
      <c r="F22" s="1"/>
      <c r="G22" s="1"/>
      <c r="H22" s="1"/>
      <c r="I22" s="1"/>
    </row>
    <row r="23" spans="1:9">
      <c r="A23" s="8"/>
      <c r="B23" s="11" t="s">
        <v>22</v>
      </c>
      <c r="C23" s="15">
        <f>D23*D12</f>
        <v>9349.1999999999989</v>
      </c>
      <c r="D23" s="14">
        <f>E23*D10</f>
        <v>779.09999999999991</v>
      </c>
      <c r="E23" s="15">
        <v>1.5</v>
      </c>
      <c r="F23" s="1"/>
      <c r="G23" s="1"/>
      <c r="H23" s="1"/>
      <c r="I23" s="1"/>
    </row>
    <row r="24" spans="1:9">
      <c r="A24" s="10"/>
      <c r="B24" s="8" t="s">
        <v>31</v>
      </c>
      <c r="C24" s="14">
        <f>D24*D12</f>
        <v>26551.727999999996</v>
      </c>
      <c r="D24" s="14">
        <f>E24*D10</f>
        <v>2212.6439999999998</v>
      </c>
      <c r="E24" s="15">
        <v>4.26</v>
      </c>
      <c r="F24" s="1"/>
      <c r="G24" s="1"/>
      <c r="H24" s="1"/>
      <c r="I24" s="1"/>
    </row>
    <row r="25" spans="1:9" ht="29.25">
      <c r="A25" s="17" t="s">
        <v>37</v>
      </c>
      <c r="B25" s="9" t="s">
        <v>35</v>
      </c>
      <c r="C25" s="18">
        <f>D25*D12</f>
        <v>52230.863999999987</v>
      </c>
      <c r="D25" s="18">
        <f>E25*D10</f>
        <v>4352.5719999999992</v>
      </c>
      <c r="E25" s="21">
        <f>E27+E28+E29</f>
        <v>8.379999999999999</v>
      </c>
      <c r="F25" s="1"/>
      <c r="G25" s="16"/>
      <c r="H25" s="1"/>
      <c r="I25" s="1"/>
    </row>
    <row r="26" spans="1:9">
      <c r="A26" s="8"/>
      <c r="B26" s="12" t="s">
        <v>34</v>
      </c>
      <c r="C26" s="14"/>
      <c r="D26" s="14"/>
      <c r="E26" s="15"/>
      <c r="F26" s="1"/>
      <c r="G26" s="1"/>
      <c r="H26" s="1"/>
      <c r="I26" s="1"/>
    </row>
    <row r="27" spans="1:9">
      <c r="A27" s="10" t="s">
        <v>38</v>
      </c>
      <c r="B27" s="8" t="s">
        <v>27</v>
      </c>
      <c r="C27" s="14">
        <f>D27*D12</f>
        <v>25055.856</v>
      </c>
      <c r="D27" s="14">
        <f>E27*D10</f>
        <v>2087.9879999999998</v>
      </c>
      <c r="E27" s="15">
        <v>4.0199999999999996</v>
      </c>
      <c r="F27" s="1"/>
      <c r="G27" s="1"/>
      <c r="H27" s="1"/>
      <c r="I27" s="1"/>
    </row>
    <row r="28" spans="1:9">
      <c r="A28" s="10" t="s">
        <v>39</v>
      </c>
      <c r="B28" s="8" t="s">
        <v>18</v>
      </c>
      <c r="C28" s="14">
        <f>D28*D12</f>
        <v>311.64</v>
      </c>
      <c r="D28" s="14">
        <f>E28*D10</f>
        <v>25.97</v>
      </c>
      <c r="E28" s="15">
        <f>0.03+0.02</f>
        <v>0.05</v>
      </c>
      <c r="F28" s="1"/>
      <c r="G28" s="16"/>
      <c r="H28" s="1"/>
      <c r="I28" s="1"/>
    </row>
    <row r="29" spans="1:9">
      <c r="A29" s="10" t="s">
        <v>40</v>
      </c>
      <c r="B29" s="8" t="s">
        <v>32</v>
      </c>
      <c r="C29" s="14">
        <f>D29*D12</f>
        <v>26863.367999999995</v>
      </c>
      <c r="D29" s="14">
        <f>E29*D10</f>
        <v>2238.6139999999996</v>
      </c>
      <c r="E29" s="15">
        <v>4.3099999999999996</v>
      </c>
      <c r="F29" s="1"/>
      <c r="G29" s="1"/>
      <c r="H29" s="1"/>
      <c r="I29" s="1"/>
    </row>
    <row r="30" spans="1:9">
      <c r="A30" s="17" t="s">
        <v>41</v>
      </c>
      <c r="B30" s="12" t="s">
        <v>24</v>
      </c>
      <c r="C30" s="21">
        <f>D30*D12</f>
        <v>45624.095999999998</v>
      </c>
      <c r="D30" s="18">
        <f>E30*D10</f>
        <v>3802.0079999999998</v>
      </c>
      <c r="E30" s="21">
        <v>7.32</v>
      </c>
      <c r="F30" s="1"/>
      <c r="G30" s="1"/>
      <c r="H30" s="1"/>
      <c r="I30" s="1"/>
    </row>
    <row r="31" spans="1:9" ht="29.25">
      <c r="A31" s="17" t="s">
        <v>42</v>
      </c>
      <c r="B31" s="9" t="s">
        <v>20</v>
      </c>
      <c r="C31" s="18">
        <f>E31*D12*D10</f>
        <v>33404.242838400001</v>
      </c>
      <c r="D31" s="18">
        <f>E31*D10</f>
        <v>2783.6869032</v>
      </c>
      <c r="E31" s="18">
        <f>E33+E34+E35+E36</f>
        <v>5.3594280000000003</v>
      </c>
      <c r="F31" s="16"/>
      <c r="G31" s="16"/>
      <c r="H31" s="1"/>
      <c r="I31" s="1"/>
    </row>
    <row r="32" spans="1:9">
      <c r="A32" s="10"/>
      <c r="B32" s="12" t="s">
        <v>34</v>
      </c>
      <c r="C32" s="14"/>
      <c r="D32" s="14"/>
      <c r="E32" s="14"/>
      <c r="F32" s="1"/>
      <c r="G32" s="16"/>
      <c r="H32" s="1"/>
      <c r="I32" s="1"/>
    </row>
    <row r="33" spans="1:9">
      <c r="A33" s="10" t="s">
        <v>38</v>
      </c>
      <c r="B33" s="8" t="s">
        <v>21</v>
      </c>
      <c r="C33" s="15">
        <f>35254.6/36</f>
        <v>979.29444444444437</v>
      </c>
      <c r="D33" s="14">
        <f>C33/D12</f>
        <v>81.607870370370364</v>
      </c>
      <c r="E33" s="14">
        <v>0.44</v>
      </c>
      <c r="F33" s="1"/>
      <c r="G33" s="1"/>
      <c r="H33" s="1"/>
      <c r="I33" s="1"/>
    </row>
    <row r="34" spans="1:9">
      <c r="A34" s="10" t="s">
        <v>39</v>
      </c>
      <c r="B34" s="8" t="s">
        <v>33</v>
      </c>
      <c r="C34" s="15">
        <f>95000.82/36</f>
        <v>2638.9116666666669</v>
      </c>
      <c r="D34" s="14">
        <f>C34/D12</f>
        <v>219.90930555555556</v>
      </c>
      <c r="E34" s="14">
        <v>0.39</v>
      </c>
      <c r="F34" s="1"/>
      <c r="G34" s="16"/>
      <c r="H34" s="1"/>
      <c r="I34" s="1"/>
    </row>
    <row r="35" spans="1:9">
      <c r="A35" s="10" t="s">
        <v>40</v>
      </c>
      <c r="B35" s="11" t="s">
        <v>22</v>
      </c>
      <c r="C35" s="15">
        <f>C31-C33-C34-C36</f>
        <v>23868.44188888889</v>
      </c>
      <c r="D35" s="14">
        <f>D31-D33-D34-D36</f>
        <v>1989.0368240740745</v>
      </c>
      <c r="E35" s="14">
        <v>3.58</v>
      </c>
      <c r="F35" s="1"/>
      <c r="G35" s="1"/>
      <c r="H35" s="1"/>
      <c r="I35" s="1"/>
    </row>
    <row r="36" spans="1:9">
      <c r="A36" s="10" t="s">
        <v>19</v>
      </c>
      <c r="B36" s="8" t="s">
        <v>26</v>
      </c>
      <c r="C36" s="15">
        <f>D36*D12</f>
        <v>5917.5948383999994</v>
      </c>
      <c r="D36" s="14">
        <f>(E36*D10)</f>
        <v>493.13290319999993</v>
      </c>
      <c r="E36" s="14">
        <f>D11*3%*1.18</f>
        <v>0.94942799999999994</v>
      </c>
      <c r="F36" s="1"/>
      <c r="G36" s="1"/>
      <c r="H36" s="1"/>
      <c r="I36" s="1"/>
    </row>
    <row r="37" spans="1:9">
      <c r="A37" s="10"/>
      <c r="B37" s="8"/>
      <c r="C37" s="14"/>
      <c r="D37" s="14"/>
      <c r="E37" s="14"/>
      <c r="F37" s="1"/>
      <c r="G37" s="1"/>
      <c r="H37" s="1"/>
      <c r="I37" s="1"/>
    </row>
    <row r="38" spans="1:9">
      <c r="A38" s="17"/>
      <c r="B38" s="12" t="s">
        <v>23</v>
      </c>
      <c r="C38" s="18">
        <f>C21+C30+C31+4.39</f>
        <v>167164.5208384</v>
      </c>
      <c r="D38" s="18">
        <f>D21+D30+D31+0.37</f>
        <v>13930.380903199999</v>
      </c>
      <c r="E38" s="18">
        <f>E21+E30+E31</f>
        <v>26.819428000000002</v>
      </c>
      <c r="F38" s="1"/>
      <c r="G38" s="1"/>
      <c r="H38" s="1"/>
      <c r="I38" s="1"/>
    </row>
    <row r="39" spans="1:9">
      <c r="A39" s="4"/>
      <c r="B39" s="1"/>
      <c r="C39" s="16"/>
      <c r="D39" s="16"/>
      <c r="E39" s="1"/>
      <c r="F39" s="1"/>
      <c r="G39" s="1"/>
      <c r="H39" s="1"/>
      <c r="I39" s="1"/>
    </row>
    <row r="40" spans="1:9">
      <c r="A40" s="4"/>
      <c r="B40" s="1"/>
      <c r="C40" s="16"/>
      <c r="D40" s="16"/>
      <c r="E40" s="16"/>
      <c r="F40" s="1"/>
      <c r="G40" s="1"/>
      <c r="H40" s="1"/>
      <c r="I40" s="1"/>
    </row>
    <row r="41" spans="1:9">
      <c r="A41" s="3"/>
      <c r="B41" s="1"/>
      <c r="C41" s="1"/>
      <c r="D41" s="1"/>
      <c r="E41" s="1"/>
      <c r="F41" s="1"/>
      <c r="G41" s="1"/>
      <c r="H41" s="1"/>
      <c r="I41" s="1"/>
    </row>
    <row r="42" spans="1:9">
      <c r="A42" s="3"/>
      <c r="B42" s="1"/>
      <c r="C42" s="1"/>
      <c r="D42" s="1"/>
      <c r="E42" s="1"/>
      <c r="F42" s="1"/>
      <c r="G42" s="1"/>
      <c r="H42" s="1"/>
      <c r="I42" s="1"/>
    </row>
    <row r="43" spans="1:9">
      <c r="A43" s="3"/>
      <c r="B43" s="1"/>
      <c r="C43" s="1"/>
      <c r="D43" s="1"/>
      <c r="E43" s="1"/>
      <c r="F43" s="1"/>
      <c r="G43" s="1"/>
      <c r="H43" s="1"/>
      <c r="I43" s="1"/>
    </row>
    <row r="44" spans="1:9">
      <c r="A44" s="3"/>
      <c r="B44" s="1"/>
      <c r="C44" s="1"/>
      <c r="D44" s="1"/>
      <c r="E44" s="1"/>
      <c r="F44" s="1"/>
      <c r="G44" s="1"/>
      <c r="H44" s="1"/>
      <c r="I44" s="1"/>
    </row>
    <row r="45" spans="1:9">
      <c r="A45" s="3"/>
      <c r="B45" s="1"/>
      <c r="C45" s="1"/>
      <c r="D45" s="1"/>
      <c r="E45" s="1"/>
      <c r="F45" s="1"/>
      <c r="G45" s="1"/>
      <c r="H45" s="1"/>
      <c r="I45" s="1"/>
    </row>
    <row r="46" spans="1:9">
      <c r="A46" s="3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</sheetData>
  <mergeCells count="2">
    <mergeCell ref="A7:E7"/>
    <mergeCell ref="A8:E8"/>
  </mergeCells>
  <pageMargins left="0.5118110236220472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9"/>
  <sheetViews>
    <sheetView topLeftCell="A13" workbookViewId="0">
      <selection activeCell="C39" sqref="C39:D40"/>
    </sheetView>
  </sheetViews>
  <sheetFormatPr defaultRowHeight="15"/>
  <cols>
    <col min="1" max="1" width="6.42578125" customWidth="1"/>
    <col min="2" max="2" width="51.42578125" customWidth="1"/>
    <col min="3" max="3" width="14.28515625" customWidth="1"/>
    <col min="4" max="4" width="10.5703125" customWidth="1"/>
    <col min="5" max="5" width="12.42578125" customWidth="1"/>
    <col min="7" max="7" width="14.28515625" customWidth="1"/>
  </cols>
  <sheetData>
    <row r="1" spans="1:9">
      <c r="A1" s="1"/>
      <c r="B1" s="1"/>
      <c r="C1" s="1"/>
      <c r="D1" s="1" t="s">
        <v>0</v>
      </c>
      <c r="E1" s="1"/>
      <c r="F1" s="1"/>
      <c r="G1" s="1"/>
      <c r="H1" s="1"/>
      <c r="I1" s="1"/>
    </row>
    <row r="2" spans="1:9">
      <c r="A2" s="1"/>
      <c r="B2" s="1"/>
      <c r="C2" s="1" t="s">
        <v>1</v>
      </c>
      <c r="D2" s="1"/>
      <c r="E2" s="1"/>
      <c r="G2" s="1"/>
      <c r="H2" s="1"/>
      <c r="I2" s="1"/>
    </row>
    <row r="3" spans="1:9">
      <c r="A3" s="1"/>
      <c r="B3" s="1"/>
      <c r="C3" s="1" t="s">
        <v>2</v>
      </c>
      <c r="D3" s="1"/>
      <c r="E3" s="1"/>
      <c r="G3" s="1"/>
      <c r="H3" s="1"/>
      <c r="I3" s="1"/>
    </row>
    <row r="4" spans="1:9">
      <c r="A4" s="1"/>
      <c r="B4" s="1"/>
      <c r="C4" s="1" t="s">
        <v>3</v>
      </c>
      <c r="D4" s="1"/>
      <c r="E4" s="1"/>
      <c r="G4" s="1"/>
      <c r="H4" s="1"/>
      <c r="I4" s="1"/>
    </row>
    <row r="5" spans="1:9">
      <c r="A5" s="1"/>
      <c r="B5" s="1"/>
      <c r="C5" s="1" t="s">
        <v>4</v>
      </c>
      <c r="D5" s="1"/>
      <c r="E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22" t="s">
        <v>5</v>
      </c>
      <c r="B7" s="22"/>
      <c r="C7" s="22"/>
      <c r="D7" s="22"/>
      <c r="E7" s="22"/>
      <c r="F7" s="19"/>
      <c r="G7" s="19"/>
      <c r="H7" s="1"/>
      <c r="I7" s="1"/>
    </row>
    <row r="8" spans="1:9">
      <c r="A8" s="22" t="s">
        <v>46</v>
      </c>
      <c r="B8" s="22"/>
      <c r="C8" s="22"/>
      <c r="D8" s="22"/>
      <c r="E8" s="22"/>
      <c r="F8" s="19"/>
      <c r="G8" s="19"/>
      <c r="H8" s="1"/>
      <c r="I8" s="1"/>
    </row>
    <row r="9" spans="1:9">
      <c r="A9" s="1"/>
      <c r="B9" s="1"/>
      <c r="C9" s="1"/>
      <c r="D9" s="1"/>
      <c r="E9" s="13"/>
      <c r="F9" s="1"/>
      <c r="G9" s="1"/>
      <c r="H9" s="1"/>
      <c r="I9" s="1"/>
    </row>
    <row r="10" spans="1:9">
      <c r="A10" s="1"/>
      <c r="B10" s="8" t="s">
        <v>6</v>
      </c>
      <c r="C10" s="8"/>
      <c r="D10" s="8">
        <v>522.20000000000005</v>
      </c>
      <c r="E10" s="13"/>
      <c r="F10" s="1"/>
      <c r="G10" s="1"/>
      <c r="H10" s="1"/>
      <c r="I10" s="1"/>
    </row>
    <row r="11" spans="1:9">
      <c r="A11" s="1"/>
      <c r="B11" s="8" t="s">
        <v>7</v>
      </c>
      <c r="C11" s="8"/>
      <c r="D11" s="8">
        <v>26.82</v>
      </c>
      <c r="E11" s="13"/>
      <c r="F11" s="1"/>
      <c r="G11" s="1"/>
      <c r="H11" s="1"/>
      <c r="I11" s="1"/>
    </row>
    <row r="12" spans="1:9">
      <c r="A12" s="1"/>
      <c r="B12" s="8" t="s">
        <v>8</v>
      </c>
      <c r="C12" s="8"/>
      <c r="D12" s="8">
        <v>12</v>
      </c>
      <c r="E12" s="13"/>
      <c r="F12" s="1"/>
      <c r="G12" s="1"/>
      <c r="H12" s="1"/>
      <c r="I12" s="1"/>
    </row>
    <row r="13" spans="1:9">
      <c r="A13" s="1"/>
      <c r="B13" s="1"/>
      <c r="C13" s="1"/>
      <c r="D13" s="1"/>
      <c r="E13" s="13"/>
      <c r="F13" s="1"/>
      <c r="G13" s="1"/>
      <c r="H13" s="1"/>
      <c r="I13" s="1"/>
    </row>
    <row r="14" spans="1:9">
      <c r="A14" s="20" t="s">
        <v>9</v>
      </c>
      <c r="B14" s="5" t="s">
        <v>10</v>
      </c>
      <c r="C14" s="1"/>
      <c r="D14" s="1"/>
      <c r="E14" s="1"/>
      <c r="F14" s="1"/>
      <c r="G14" s="1"/>
      <c r="H14" s="1"/>
      <c r="I14" s="1"/>
    </row>
    <row r="15" spans="1:9">
      <c r="A15" s="2"/>
      <c r="B15" s="8" t="s">
        <v>25</v>
      </c>
      <c r="C15" s="8"/>
      <c r="D15" s="14">
        <f>D11*D10*9</f>
        <v>126048.63600000003</v>
      </c>
      <c r="E15" s="1"/>
      <c r="F15" s="1"/>
      <c r="G15" s="1"/>
      <c r="H15" s="1"/>
      <c r="I15" s="1"/>
    </row>
    <row r="16" spans="1:9">
      <c r="A16" s="1"/>
      <c r="B16" s="8" t="s">
        <v>28</v>
      </c>
      <c r="C16" s="8"/>
      <c r="D16" s="14">
        <f>D15</f>
        <v>126048.63600000003</v>
      </c>
      <c r="E16" s="13"/>
      <c r="F16" s="1"/>
      <c r="G16" s="1"/>
      <c r="H16" s="1"/>
      <c r="I16" s="1"/>
    </row>
    <row r="17" spans="1:9">
      <c r="A17" s="1"/>
      <c r="B17" s="8" t="s">
        <v>11</v>
      </c>
      <c r="C17" s="8"/>
      <c r="D17" s="14">
        <f>D16</f>
        <v>126048.63600000003</v>
      </c>
      <c r="E17" s="13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20" t="s">
        <v>36</v>
      </c>
      <c r="B19" s="5" t="s">
        <v>12</v>
      </c>
      <c r="C19" s="1"/>
      <c r="D19" s="1"/>
      <c r="E19" s="1"/>
      <c r="F19" s="1"/>
      <c r="G19" s="1"/>
      <c r="H19" s="1"/>
      <c r="I19" s="1"/>
    </row>
    <row r="20" spans="1:9" ht="42.75">
      <c r="A20" s="6" t="s">
        <v>13</v>
      </c>
      <c r="B20" s="7" t="s">
        <v>14</v>
      </c>
      <c r="C20" s="6" t="s">
        <v>15</v>
      </c>
      <c r="D20" s="6" t="s">
        <v>16</v>
      </c>
      <c r="E20" s="7" t="s">
        <v>17</v>
      </c>
      <c r="F20" s="1"/>
      <c r="G20" s="1"/>
      <c r="H20" s="1"/>
      <c r="I20" s="1"/>
    </row>
    <row r="21" spans="1:9">
      <c r="A21" s="17" t="s">
        <v>30</v>
      </c>
      <c r="B21" s="12" t="s">
        <v>29</v>
      </c>
      <c r="C21" s="21">
        <f>D21*D12</f>
        <v>88606.896000000008</v>
      </c>
      <c r="D21" s="18">
        <f>E21*D10</f>
        <v>7383.9080000000004</v>
      </c>
      <c r="E21" s="18">
        <f>E23+E24+E25</f>
        <v>14.139999999999999</v>
      </c>
      <c r="F21" s="1"/>
      <c r="G21" s="1"/>
      <c r="H21" s="1"/>
      <c r="I21" s="1"/>
    </row>
    <row r="22" spans="1:9">
      <c r="A22" s="8"/>
      <c r="B22" s="12" t="s">
        <v>34</v>
      </c>
      <c r="C22" s="15"/>
      <c r="D22" s="14"/>
      <c r="E22" s="15"/>
      <c r="F22" s="1"/>
      <c r="G22" s="1"/>
      <c r="H22" s="1"/>
      <c r="I22" s="1"/>
    </row>
    <row r="23" spans="1:9">
      <c r="A23" s="8"/>
      <c r="B23" s="11" t="s">
        <v>22</v>
      </c>
      <c r="C23" s="15">
        <f>D23*D12</f>
        <v>9399.6</v>
      </c>
      <c r="D23" s="14">
        <f>E23*D10</f>
        <v>783.30000000000007</v>
      </c>
      <c r="E23" s="15">
        <v>1.5</v>
      </c>
      <c r="F23" s="1"/>
      <c r="G23" s="1"/>
      <c r="H23" s="1"/>
      <c r="I23" s="1"/>
    </row>
    <row r="24" spans="1:9">
      <c r="A24" s="10"/>
      <c r="B24" s="8" t="s">
        <v>31</v>
      </c>
      <c r="C24" s="14">
        <f>D24*D12</f>
        <v>26694.864000000001</v>
      </c>
      <c r="D24" s="14">
        <f>E24*D10</f>
        <v>2224.5720000000001</v>
      </c>
      <c r="E24" s="15">
        <v>4.26</v>
      </c>
      <c r="F24" s="1"/>
      <c r="G24" s="1"/>
      <c r="H24" s="1"/>
      <c r="I24" s="1"/>
    </row>
    <row r="25" spans="1:9" ht="29.25">
      <c r="A25" s="17" t="s">
        <v>37</v>
      </c>
      <c r="B25" s="9" t="s">
        <v>35</v>
      </c>
      <c r="C25" s="18">
        <f>D25*D12</f>
        <v>52512.432000000001</v>
      </c>
      <c r="D25" s="18">
        <f>E25*D10</f>
        <v>4376.0360000000001</v>
      </c>
      <c r="E25" s="21">
        <f>E27+E28+E29</f>
        <v>8.379999999999999</v>
      </c>
      <c r="F25" s="1"/>
      <c r="G25" s="16"/>
      <c r="H25" s="1"/>
      <c r="I25" s="1"/>
    </row>
    <row r="26" spans="1:9">
      <c r="A26" s="8"/>
      <c r="B26" s="12" t="s">
        <v>34</v>
      </c>
      <c r="C26" s="14"/>
      <c r="D26" s="14"/>
      <c r="E26" s="15"/>
      <c r="F26" s="1"/>
      <c r="G26" s="1"/>
      <c r="H26" s="1"/>
      <c r="I26" s="1"/>
    </row>
    <row r="27" spans="1:9">
      <c r="A27" s="10" t="s">
        <v>38</v>
      </c>
      <c r="B27" s="8" t="s">
        <v>27</v>
      </c>
      <c r="C27" s="14">
        <f>D27*D12</f>
        <v>25190.928</v>
      </c>
      <c r="D27" s="14">
        <f>E27*D10</f>
        <v>2099.2440000000001</v>
      </c>
      <c r="E27" s="15">
        <v>4.0199999999999996</v>
      </c>
      <c r="F27" s="1"/>
      <c r="G27" s="1"/>
      <c r="H27" s="1"/>
      <c r="I27" s="1"/>
    </row>
    <row r="28" spans="1:9">
      <c r="A28" s="10" t="s">
        <v>39</v>
      </c>
      <c r="B28" s="8" t="s">
        <v>18</v>
      </c>
      <c r="C28" s="14">
        <f>D28*D12</f>
        <v>313.32000000000005</v>
      </c>
      <c r="D28" s="14">
        <f>E28*D10</f>
        <v>26.110000000000003</v>
      </c>
      <c r="E28" s="15">
        <f>0.03+0.02</f>
        <v>0.05</v>
      </c>
      <c r="F28" s="1"/>
      <c r="G28" s="16"/>
      <c r="H28" s="1"/>
      <c r="I28" s="1"/>
    </row>
    <row r="29" spans="1:9">
      <c r="A29" s="10" t="s">
        <v>40</v>
      </c>
      <c r="B29" s="8" t="s">
        <v>32</v>
      </c>
      <c r="C29" s="14">
        <f>D29*D12</f>
        <v>27008.183999999997</v>
      </c>
      <c r="D29" s="14">
        <f>E29*D10</f>
        <v>2250.6819999999998</v>
      </c>
      <c r="E29" s="15">
        <v>4.3099999999999996</v>
      </c>
      <c r="F29" s="1"/>
      <c r="G29" s="1"/>
      <c r="H29" s="1"/>
      <c r="I29" s="1"/>
    </row>
    <row r="30" spans="1:9">
      <c r="A30" s="17" t="s">
        <v>41</v>
      </c>
      <c r="B30" s="12" t="s">
        <v>24</v>
      </c>
      <c r="C30" s="21">
        <f>D30*D12</f>
        <v>45870.048000000003</v>
      </c>
      <c r="D30" s="18">
        <f>E30*D10</f>
        <v>3822.5040000000004</v>
      </c>
      <c r="E30" s="21">
        <v>7.32</v>
      </c>
      <c r="F30" s="1"/>
      <c r="G30" s="1"/>
      <c r="H30" s="1"/>
      <c r="I30" s="1"/>
    </row>
    <row r="31" spans="1:9" ht="29.25">
      <c r="A31" s="17" t="s">
        <v>42</v>
      </c>
      <c r="B31" s="9" t="s">
        <v>20</v>
      </c>
      <c r="C31" s="18">
        <f>E31*D12*D10</f>
        <v>33584.319619200003</v>
      </c>
      <c r="D31" s="18">
        <f>E31*D10</f>
        <v>2798.6933016000003</v>
      </c>
      <c r="E31" s="18">
        <f>E33+E34+E35+E36</f>
        <v>5.3594280000000003</v>
      </c>
      <c r="F31" s="16"/>
      <c r="G31" s="16"/>
      <c r="H31" s="1"/>
      <c r="I31" s="1"/>
    </row>
    <row r="32" spans="1:9">
      <c r="A32" s="10"/>
      <c r="B32" s="12" t="s">
        <v>34</v>
      </c>
      <c r="C32" s="14"/>
      <c r="D32" s="14"/>
      <c r="E32" s="14"/>
      <c r="F32" s="1"/>
      <c r="G32" s="16"/>
      <c r="H32" s="1"/>
      <c r="I32" s="1"/>
    </row>
    <row r="33" spans="1:9">
      <c r="A33" s="10" t="s">
        <v>38</v>
      </c>
      <c r="B33" s="8" t="s">
        <v>21</v>
      </c>
      <c r="C33" s="15">
        <f>35254.6/36</f>
        <v>979.29444444444437</v>
      </c>
      <c r="D33" s="14">
        <f>C33/D12</f>
        <v>81.607870370370364</v>
      </c>
      <c r="E33" s="14">
        <v>0.44</v>
      </c>
      <c r="F33" s="1"/>
      <c r="G33" s="1"/>
      <c r="H33" s="1"/>
      <c r="I33" s="1"/>
    </row>
    <row r="34" spans="1:9">
      <c r="A34" s="10" t="s">
        <v>39</v>
      </c>
      <c r="B34" s="8" t="s">
        <v>33</v>
      </c>
      <c r="C34" s="15">
        <f>95000.82/36</f>
        <v>2638.9116666666669</v>
      </c>
      <c r="D34" s="14">
        <f>C34/D12</f>
        <v>219.90930555555556</v>
      </c>
      <c r="E34" s="14">
        <v>0.39</v>
      </c>
      <c r="F34" s="1"/>
      <c r="G34" s="16"/>
      <c r="H34" s="1"/>
      <c r="I34" s="1"/>
    </row>
    <row r="35" spans="1:9">
      <c r="A35" s="10" t="s">
        <v>40</v>
      </c>
      <c r="B35" s="11" t="s">
        <v>22</v>
      </c>
      <c r="C35" s="15">
        <f>C31-C33-C34-C36</f>
        <v>24016.617888888894</v>
      </c>
      <c r="D35" s="14">
        <f>D31-D33-D34-D36</f>
        <v>2001.3848240740747</v>
      </c>
      <c r="E35" s="14">
        <v>3.58</v>
      </c>
      <c r="F35" s="1"/>
      <c r="G35" s="1"/>
      <c r="H35" s="1"/>
      <c r="I35" s="1"/>
    </row>
    <row r="36" spans="1:9">
      <c r="A36" s="10" t="s">
        <v>19</v>
      </c>
      <c r="B36" s="8" t="s">
        <v>26</v>
      </c>
      <c r="C36" s="15">
        <f>D36*D12</f>
        <v>5949.4956192</v>
      </c>
      <c r="D36" s="14">
        <f>(E36*D10)</f>
        <v>495.7913016</v>
      </c>
      <c r="E36" s="14">
        <f>D11*3%*1.18</f>
        <v>0.94942799999999994</v>
      </c>
      <c r="F36" s="1"/>
      <c r="G36" s="1"/>
      <c r="H36" s="1"/>
      <c r="I36" s="1"/>
    </row>
    <row r="37" spans="1:9">
      <c r="A37" s="10"/>
      <c r="B37" s="8"/>
      <c r="C37" s="14"/>
      <c r="D37" s="14"/>
      <c r="E37" s="14"/>
      <c r="F37" s="1"/>
      <c r="G37" s="1"/>
      <c r="H37" s="1"/>
      <c r="I37" s="1"/>
    </row>
    <row r="38" spans="1:9">
      <c r="A38" s="17"/>
      <c r="B38" s="12" t="s">
        <v>23</v>
      </c>
      <c r="C38" s="18">
        <f>C21+C30+C31+3.58</f>
        <v>168064.84361920002</v>
      </c>
      <c r="D38" s="18">
        <f>D21+D30+D31+0.3</f>
        <v>14005.4053016</v>
      </c>
      <c r="E38" s="18">
        <f>E21+E30+E31</f>
        <v>26.819428000000002</v>
      </c>
      <c r="F38" s="1"/>
      <c r="G38" s="1"/>
      <c r="H38" s="1"/>
      <c r="I38" s="1"/>
    </row>
    <row r="39" spans="1:9">
      <c r="A39" s="4"/>
      <c r="B39" s="1"/>
      <c r="C39" s="16"/>
      <c r="D39" s="16"/>
      <c r="E39" s="1"/>
      <c r="F39" s="1"/>
      <c r="G39" s="1"/>
      <c r="H39" s="1"/>
      <c r="I39" s="1"/>
    </row>
    <row r="40" spans="1:9">
      <c r="A40" s="4"/>
      <c r="B40" s="1"/>
      <c r="C40" s="16"/>
      <c r="D40" s="16"/>
      <c r="E40" s="16"/>
      <c r="F40" s="1"/>
      <c r="G40" s="1"/>
      <c r="H40" s="1"/>
      <c r="I40" s="1"/>
    </row>
    <row r="41" spans="1:9">
      <c r="A41" s="3"/>
      <c r="B41" s="1"/>
      <c r="C41" s="1"/>
      <c r="D41" s="1"/>
      <c r="E41" s="1"/>
      <c r="F41" s="1"/>
      <c r="G41" s="1"/>
      <c r="H41" s="1"/>
      <c r="I41" s="1"/>
    </row>
    <row r="42" spans="1:9">
      <c r="A42" s="3"/>
      <c r="B42" s="1"/>
      <c r="C42" s="1"/>
      <c r="D42" s="1"/>
      <c r="E42" s="1"/>
      <c r="F42" s="1"/>
      <c r="G42" s="1"/>
      <c r="H42" s="1"/>
      <c r="I42" s="1"/>
    </row>
    <row r="43" spans="1:9">
      <c r="A43" s="3"/>
      <c r="B43" s="1"/>
      <c r="C43" s="1"/>
      <c r="D43" s="1"/>
      <c r="E43" s="1"/>
      <c r="F43" s="1"/>
      <c r="G43" s="1"/>
      <c r="H43" s="1"/>
      <c r="I43" s="1"/>
    </row>
    <row r="44" spans="1:9">
      <c r="A44" s="3"/>
      <c r="B44" s="1"/>
      <c r="C44" s="1"/>
      <c r="D44" s="1"/>
      <c r="E44" s="1"/>
      <c r="F44" s="1"/>
      <c r="G44" s="1"/>
      <c r="H44" s="1"/>
      <c r="I44" s="1"/>
    </row>
    <row r="45" spans="1:9">
      <c r="A45" s="3"/>
      <c r="B45" s="1"/>
      <c r="C45" s="1"/>
      <c r="D45" s="1"/>
      <c r="E45" s="1"/>
      <c r="F45" s="1"/>
      <c r="G45" s="1"/>
      <c r="H45" s="1"/>
      <c r="I45" s="1"/>
    </row>
    <row r="46" spans="1:9">
      <c r="A46" s="3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</sheetData>
  <mergeCells count="2">
    <mergeCell ref="A7:E7"/>
    <mergeCell ref="A8:E8"/>
  </mergeCells>
  <pageMargins left="0.5118110236220472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9"/>
  <sheetViews>
    <sheetView topLeftCell="A16" workbookViewId="0">
      <selection activeCell="C39" sqref="C39:D40"/>
    </sheetView>
  </sheetViews>
  <sheetFormatPr defaultRowHeight="15"/>
  <cols>
    <col min="1" max="1" width="6.42578125" customWidth="1"/>
    <col min="2" max="2" width="51.42578125" customWidth="1"/>
    <col min="3" max="3" width="14.28515625" customWidth="1"/>
    <col min="4" max="4" width="10.5703125" customWidth="1"/>
    <col min="5" max="5" width="12.42578125" customWidth="1"/>
    <col min="7" max="7" width="14.28515625" customWidth="1"/>
  </cols>
  <sheetData>
    <row r="1" spans="1:9">
      <c r="A1" s="1"/>
      <c r="B1" s="1"/>
      <c r="C1" s="1"/>
      <c r="D1" s="1" t="s">
        <v>0</v>
      </c>
      <c r="E1" s="1"/>
      <c r="F1" s="1"/>
      <c r="G1" s="1"/>
      <c r="H1" s="1"/>
      <c r="I1" s="1"/>
    </row>
    <row r="2" spans="1:9">
      <c r="A2" s="1"/>
      <c r="B2" s="1"/>
      <c r="C2" s="1" t="s">
        <v>1</v>
      </c>
      <c r="D2" s="1"/>
      <c r="E2" s="1"/>
      <c r="G2" s="1"/>
      <c r="H2" s="1"/>
      <c r="I2" s="1"/>
    </row>
    <row r="3" spans="1:9">
      <c r="A3" s="1"/>
      <c r="B3" s="1"/>
      <c r="C3" s="1" t="s">
        <v>2</v>
      </c>
      <c r="D3" s="1"/>
      <c r="E3" s="1"/>
      <c r="G3" s="1"/>
      <c r="H3" s="1"/>
      <c r="I3" s="1"/>
    </row>
    <row r="4" spans="1:9">
      <c r="A4" s="1"/>
      <c r="B4" s="1"/>
      <c r="C4" s="1" t="s">
        <v>3</v>
      </c>
      <c r="D4" s="1"/>
      <c r="E4" s="1"/>
      <c r="G4" s="1"/>
      <c r="H4" s="1"/>
      <c r="I4" s="1"/>
    </row>
    <row r="5" spans="1:9">
      <c r="A5" s="1"/>
      <c r="B5" s="1"/>
      <c r="C5" s="1" t="s">
        <v>4</v>
      </c>
      <c r="D5" s="1"/>
      <c r="E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22" t="s">
        <v>5</v>
      </c>
      <c r="B7" s="22"/>
      <c r="C7" s="22"/>
      <c r="D7" s="22"/>
      <c r="E7" s="22"/>
      <c r="F7" s="19"/>
      <c r="G7" s="19"/>
      <c r="H7" s="1"/>
      <c r="I7" s="1"/>
    </row>
    <row r="8" spans="1:9">
      <c r="A8" s="22" t="s">
        <v>47</v>
      </c>
      <c r="B8" s="22"/>
      <c r="C8" s="22"/>
      <c r="D8" s="22"/>
      <c r="E8" s="22"/>
      <c r="F8" s="19"/>
      <c r="G8" s="19"/>
      <c r="H8" s="1"/>
      <c r="I8" s="1"/>
    </row>
    <row r="9" spans="1:9">
      <c r="A9" s="1"/>
      <c r="B9" s="1"/>
      <c r="C9" s="1"/>
      <c r="D9" s="1"/>
      <c r="E9" s="13"/>
      <c r="F9" s="1"/>
      <c r="G9" s="1"/>
      <c r="H9" s="1"/>
      <c r="I9" s="1"/>
    </row>
    <row r="10" spans="1:9">
      <c r="A10" s="1"/>
      <c r="B10" s="8" t="s">
        <v>6</v>
      </c>
      <c r="C10" s="8"/>
      <c r="D10" s="8">
        <v>657.2</v>
      </c>
      <c r="E10" s="13"/>
      <c r="F10" s="1"/>
      <c r="G10" s="1"/>
      <c r="H10" s="1"/>
      <c r="I10" s="1"/>
    </row>
    <row r="11" spans="1:9">
      <c r="A11" s="1"/>
      <c r="B11" s="8" t="s">
        <v>7</v>
      </c>
      <c r="C11" s="8"/>
      <c r="D11" s="8">
        <v>26.82</v>
      </c>
      <c r="E11" s="13"/>
      <c r="F11" s="1"/>
      <c r="G11" s="1"/>
      <c r="H11" s="1"/>
      <c r="I11" s="1"/>
    </row>
    <row r="12" spans="1:9">
      <c r="A12" s="1"/>
      <c r="B12" s="8" t="s">
        <v>8</v>
      </c>
      <c r="C12" s="8"/>
      <c r="D12" s="8">
        <v>12</v>
      </c>
      <c r="E12" s="13"/>
      <c r="F12" s="1"/>
      <c r="G12" s="1"/>
      <c r="H12" s="1"/>
      <c r="I12" s="1"/>
    </row>
    <row r="13" spans="1:9">
      <c r="A13" s="1"/>
      <c r="B13" s="1"/>
      <c r="C13" s="1"/>
      <c r="D13" s="1"/>
      <c r="E13" s="13"/>
      <c r="F13" s="1"/>
      <c r="G13" s="1"/>
      <c r="H13" s="1"/>
      <c r="I13" s="1"/>
    </row>
    <row r="14" spans="1:9">
      <c r="A14" s="20" t="s">
        <v>9</v>
      </c>
      <c r="B14" s="5" t="s">
        <v>10</v>
      </c>
      <c r="C14" s="1"/>
      <c r="D14" s="1"/>
      <c r="E14" s="1"/>
      <c r="F14" s="1"/>
      <c r="G14" s="1"/>
      <c r="H14" s="1"/>
      <c r="I14" s="1"/>
    </row>
    <row r="15" spans="1:9">
      <c r="A15" s="2"/>
      <c r="B15" s="8" t="s">
        <v>25</v>
      </c>
      <c r="C15" s="8"/>
      <c r="D15" s="14">
        <f>D11*D10*9</f>
        <v>158634.93600000002</v>
      </c>
      <c r="E15" s="1"/>
      <c r="F15" s="1"/>
      <c r="G15" s="1"/>
      <c r="H15" s="1"/>
      <c r="I15" s="1"/>
    </row>
    <row r="16" spans="1:9">
      <c r="A16" s="1"/>
      <c r="B16" s="8" t="s">
        <v>28</v>
      </c>
      <c r="C16" s="8"/>
      <c r="D16" s="14">
        <f>D15</f>
        <v>158634.93600000002</v>
      </c>
      <c r="E16" s="13"/>
      <c r="F16" s="1"/>
      <c r="G16" s="1"/>
      <c r="H16" s="1"/>
      <c r="I16" s="1"/>
    </row>
    <row r="17" spans="1:9">
      <c r="A17" s="1"/>
      <c r="B17" s="8" t="s">
        <v>11</v>
      </c>
      <c r="C17" s="8"/>
      <c r="D17" s="14">
        <f>D16</f>
        <v>158634.93600000002</v>
      </c>
      <c r="E17" s="13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20" t="s">
        <v>36</v>
      </c>
      <c r="B19" s="5" t="s">
        <v>12</v>
      </c>
      <c r="C19" s="1"/>
      <c r="D19" s="1"/>
      <c r="E19" s="1"/>
      <c r="F19" s="1"/>
      <c r="G19" s="1"/>
      <c r="H19" s="1"/>
      <c r="I19" s="1"/>
    </row>
    <row r="20" spans="1:9" ht="42.75">
      <c r="A20" s="6" t="s">
        <v>13</v>
      </c>
      <c r="B20" s="7" t="s">
        <v>14</v>
      </c>
      <c r="C20" s="6" t="s">
        <v>15</v>
      </c>
      <c r="D20" s="6" t="s">
        <v>16</v>
      </c>
      <c r="E20" s="7" t="s">
        <v>17</v>
      </c>
      <c r="F20" s="1"/>
      <c r="G20" s="1"/>
      <c r="H20" s="1"/>
      <c r="I20" s="1"/>
    </row>
    <row r="21" spans="1:9">
      <c r="A21" s="17" t="s">
        <v>30</v>
      </c>
      <c r="B21" s="12" t="s">
        <v>29</v>
      </c>
      <c r="C21" s="21">
        <f>D21*D12</f>
        <v>111513.696</v>
      </c>
      <c r="D21" s="18">
        <f>E21*D10</f>
        <v>9292.8079999999991</v>
      </c>
      <c r="E21" s="18">
        <f>E23+E24+E25</f>
        <v>14.139999999999999</v>
      </c>
      <c r="F21" s="1"/>
      <c r="G21" s="1"/>
      <c r="H21" s="1"/>
      <c r="I21" s="1"/>
    </row>
    <row r="22" spans="1:9">
      <c r="A22" s="8"/>
      <c r="B22" s="12" t="s">
        <v>34</v>
      </c>
      <c r="C22" s="15"/>
      <c r="D22" s="14"/>
      <c r="E22" s="15"/>
      <c r="F22" s="1"/>
      <c r="G22" s="1"/>
      <c r="H22" s="1"/>
      <c r="I22" s="1"/>
    </row>
    <row r="23" spans="1:9">
      <c r="A23" s="8"/>
      <c r="B23" s="11" t="s">
        <v>22</v>
      </c>
      <c r="C23" s="15">
        <f>D23*D12</f>
        <v>11829.6</v>
      </c>
      <c r="D23" s="14">
        <f>E23*D10</f>
        <v>985.80000000000007</v>
      </c>
      <c r="E23" s="15">
        <v>1.5</v>
      </c>
      <c r="F23" s="1"/>
      <c r="G23" s="1"/>
      <c r="H23" s="1"/>
      <c r="I23" s="1"/>
    </row>
    <row r="24" spans="1:9">
      <c r="A24" s="10"/>
      <c r="B24" s="8" t="s">
        <v>31</v>
      </c>
      <c r="C24" s="14">
        <f>D24*D12</f>
        <v>33596.063999999998</v>
      </c>
      <c r="D24" s="14">
        <f>E24*D10</f>
        <v>2799.672</v>
      </c>
      <c r="E24" s="15">
        <v>4.26</v>
      </c>
      <c r="F24" s="1"/>
      <c r="G24" s="1"/>
      <c r="H24" s="1"/>
      <c r="I24" s="1"/>
    </row>
    <row r="25" spans="1:9" ht="29.25">
      <c r="A25" s="17" t="s">
        <v>37</v>
      </c>
      <c r="B25" s="9" t="s">
        <v>35</v>
      </c>
      <c r="C25" s="18">
        <f>D25*D12</f>
        <v>66088.031999999992</v>
      </c>
      <c r="D25" s="18">
        <f>E25*D10</f>
        <v>5507.3359999999993</v>
      </c>
      <c r="E25" s="21">
        <f>E27+E28+E29</f>
        <v>8.379999999999999</v>
      </c>
      <c r="F25" s="1"/>
      <c r="G25" s="16"/>
      <c r="H25" s="1"/>
      <c r="I25" s="1"/>
    </row>
    <row r="26" spans="1:9">
      <c r="A26" s="8"/>
      <c r="B26" s="12" t="s">
        <v>34</v>
      </c>
      <c r="C26" s="14"/>
      <c r="D26" s="14"/>
      <c r="E26" s="15"/>
      <c r="F26" s="1"/>
      <c r="G26" s="1"/>
      <c r="H26" s="1"/>
      <c r="I26" s="1"/>
    </row>
    <row r="27" spans="1:9">
      <c r="A27" s="10" t="s">
        <v>38</v>
      </c>
      <c r="B27" s="8" t="s">
        <v>27</v>
      </c>
      <c r="C27" s="14">
        <f>D27*D12</f>
        <v>31703.328000000001</v>
      </c>
      <c r="D27" s="14">
        <f>E27*D10</f>
        <v>2641.944</v>
      </c>
      <c r="E27" s="15">
        <v>4.0199999999999996</v>
      </c>
      <c r="F27" s="1"/>
      <c r="G27" s="1"/>
      <c r="H27" s="1"/>
      <c r="I27" s="1"/>
    </row>
    <row r="28" spans="1:9">
      <c r="A28" s="10" t="s">
        <v>39</v>
      </c>
      <c r="B28" s="8" t="s">
        <v>18</v>
      </c>
      <c r="C28" s="14">
        <f>D28*D12</f>
        <v>394.32000000000005</v>
      </c>
      <c r="D28" s="14">
        <f>E28*D10</f>
        <v>32.860000000000007</v>
      </c>
      <c r="E28" s="15">
        <f>0.03+0.02</f>
        <v>0.05</v>
      </c>
      <c r="F28" s="1"/>
      <c r="G28" s="16"/>
      <c r="H28" s="1"/>
      <c r="I28" s="1"/>
    </row>
    <row r="29" spans="1:9">
      <c r="A29" s="10" t="s">
        <v>40</v>
      </c>
      <c r="B29" s="8" t="s">
        <v>32</v>
      </c>
      <c r="C29" s="14">
        <f>D29*D12</f>
        <v>33990.384000000005</v>
      </c>
      <c r="D29" s="14">
        <f>E29*D10</f>
        <v>2832.5320000000002</v>
      </c>
      <c r="E29" s="15">
        <v>4.3099999999999996</v>
      </c>
      <c r="F29" s="1"/>
      <c r="G29" s="1"/>
      <c r="H29" s="1"/>
      <c r="I29" s="1"/>
    </row>
    <row r="30" spans="1:9">
      <c r="A30" s="17" t="s">
        <v>41</v>
      </c>
      <c r="B30" s="12" t="s">
        <v>24</v>
      </c>
      <c r="C30" s="21">
        <f>D30*D12</f>
        <v>57728.448000000004</v>
      </c>
      <c r="D30" s="18">
        <f>E30*D10</f>
        <v>4810.7040000000006</v>
      </c>
      <c r="E30" s="21">
        <v>7.32</v>
      </c>
      <c r="F30" s="1"/>
      <c r="G30" s="1"/>
      <c r="H30" s="1"/>
      <c r="I30" s="1"/>
    </row>
    <row r="31" spans="1:9" ht="29.25">
      <c r="A31" s="17" t="s">
        <v>42</v>
      </c>
      <c r="B31" s="9" t="s">
        <v>20</v>
      </c>
      <c r="C31" s="18">
        <f>E31*D12*D10</f>
        <v>42266.592979200002</v>
      </c>
      <c r="D31" s="18">
        <f>E31*D10</f>
        <v>3522.2160816000005</v>
      </c>
      <c r="E31" s="18">
        <f>E33+E34+E35+E36</f>
        <v>5.3594280000000003</v>
      </c>
      <c r="F31" s="16"/>
      <c r="G31" s="16"/>
      <c r="H31" s="1"/>
      <c r="I31" s="1"/>
    </row>
    <row r="32" spans="1:9">
      <c r="A32" s="10"/>
      <c r="B32" s="12" t="s">
        <v>34</v>
      </c>
      <c r="C32" s="14"/>
      <c r="D32" s="14"/>
      <c r="E32" s="14"/>
      <c r="F32" s="1"/>
      <c r="G32" s="16"/>
      <c r="H32" s="1"/>
      <c r="I32" s="1"/>
    </row>
    <row r="33" spans="1:9">
      <c r="A33" s="10" t="s">
        <v>38</v>
      </c>
      <c r="B33" s="8" t="s">
        <v>21</v>
      </c>
      <c r="C33" s="15">
        <f>35254.6/36</f>
        <v>979.29444444444437</v>
      </c>
      <c r="D33" s="14">
        <f>C33/D12</f>
        <v>81.607870370370364</v>
      </c>
      <c r="E33" s="14">
        <v>0.44</v>
      </c>
      <c r="F33" s="1"/>
      <c r="G33" s="1"/>
      <c r="H33" s="1"/>
      <c r="I33" s="1"/>
    </row>
    <row r="34" spans="1:9">
      <c r="A34" s="10" t="s">
        <v>39</v>
      </c>
      <c r="B34" s="8" t="s">
        <v>33</v>
      </c>
      <c r="C34" s="15">
        <f>95000.82/36</f>
        <v>2638.9116666666669</v>
      </c>
      <c r="D34" s="14">
        <f>C34/D12</f>
        <v>219.90930555555556</v>
      </c>
      <c r="E34" s="14">
        <v>0.39</v>
      </c>
      <c r="F34" s="1"/>
      <c r="G34" s="16"/>
      <c r="H34" s="1"/>
      <c r="I34" s="1"/>
    </row>
    <row r="35" spans="1:9">
      <c r="A35" s="10" t="s">
        <v>40</v>
      </c>
      <c r="B35" s="11" t="s">
        <v>22</v>
      </c>
      <c r="C35" s="15">
        <f>C31-C33-C34-C36</f>
        <v>31160.817888888894</v>
      </c>
      <c r="D35" s="14">
        <f>D31-D33-D34-D36</f>
        <v>2596.7348240740748</v>
      </c>
      <c r="E35" s="14">
        <v>3.58</v>
      </c>
      <c r="F35" s="1"/>
      <c r="G35" s="1"/>
      <c r="H35" s="1"/>
      <c r="I35" s="1"/>
    </row>
    <row r="36" spans="1:9">
      <c r="A36" s="10" t="s">
        <v>19</v>
      </c>
      <c r="B36" s="8" t="s">
        <v>26</v>
      </c>
      <c r="C36" s="15">
        <f>D36*D12</f>
        <v>7487.5689791999994</v>
      </c>
      <c r="D36" s="14">
        <f>(E36*D10)</f>
        <v>623.96408159999999</v>
      </c>
      <c r="E36" s="14">
        <f>D11*3%*1.18</f>
        <v>0.94942799999999994</v>
      </c>
      <c r="F36" s="1"/>
      <c r="G36" s="1"/>
      <c r="H36" s="1"/>
      <c r="I36" s="1"/>
    </row>
    <row r="37" spans="1:9">
      <c r="A37" s="10"/>
      <c r="B37" s="8"/>
      <c r="C37" s="14"/>
      <c r="D37" s="14"/>
      <c r="E37" s="14"/>
      <c r="F37" s="1"/>
      <c r="G37" s="1"/>
      <c r="H37" s="1"/>
      <c r="I37" s="1"/>
    </row>
    <row r="38" spans="1:9">
      <c r="A38" s="17"/>
      <c r="B38" s="12" t="s">
        <v>23</v>
      </c>
      <c r="C38" s="18">
        <f>C21+C30+C31+4.51</f>
        <v>211513.24697920002</v>
      </c>
      <c r="D38" s="18">
        <f>D21+D30+D31+0.37</f>
        <v>17626.098081599997</v>
      </c>
      <c r="E38" s="18">
        <f>E21+E30+E31</f>
        <v>26.819428000000002</v>
      </c>
      <c r="F38" s="1"/>
      <c r="G38" s="1"/>
      <c r="H38" s="1"/>
      <c r="I38" s="1"/>
    </row>
    <row r="39" spans="1:9">
      <c r="A39" s="4"/>
      <c r="B39" s="1"/>
      <c r="C39" s="16"/>
      <c r="D39" s="16"/>
      <c r="E39" s="1"/>
      <c r="F39" s="1"/>
      <c r="G39" s="1"/>
      <c r="H39" s="1"/>
      <c r="I39" s="1"/>
    </row>
    <row r="40" spans="1:9">
      <c r="A40" s="4"/>
      <c r="B40" s="1"/>
      <c r="C40" s="16"/>
      <c r="D40" s="16"/>
      <c r="E40" s="16"/>
      <c r="F40" s="1"/>
      <c r="G40" s="1"/>
      <c r="H40" s="1"/>
      <c r="I40" s="1"/>
    </row>
    <row r="41" spans="1:9">
      <c r="A41" s="3"/>
      <c r="B41" s="1"/>
      <c r="C41" s="1"/>
      <c r="D41" s="1"/>
      <c r="E41" s="1"/>
      <c r="F41" s="1"/>
      <c r="G41" s="1"/>
      <c r="H41" s="1"/>
      <c r="I41" s="1"/>
    </row>
    <row r="42" spans="1:9">
      <c r="A42" s="3"/>
      <c r="B42" s="1"/>
      <c r="C42" s="1"/>
      <c r="D42" s="1"/>
      <c r="E42" s="1"/>
      <c r="F42" s="1"/>
      <c r="G42" s="1"/>
      <c r="H42" s="1"/>
      <c r="I42" s="1"/>
    </row>
    <row r="43" spans="1:9">
      <c r="A43" s="3"/>
      <c r="B43" s="1"/>
      <c r="C43" s="1"/>
      <c r="D43" s="1"/>
      <c r="E43" s="1"/>
      <c r="F43" s="1"/>
      <c r="G43" s="1"/>
      <c r="H43" s="1"/>
      <c r="I43" s="1"/>
    </row>
    <row r="44" spans="1:9">
      <c r="A44" s="3"/>
      <c r="B44" s="1"/>
      <c r="C44" s="1"/>
      <c r="D44" s="1"/>
      <c r="E44" s="1"/>
      <c r="F44" s="1"/>
      <c r="G44" s="1"/>
      <c r="H44" s="1"/>
      <c r="I44" s="1"/>
    </row>
    <row r="45" spans="1:9">
      <c r="A45" s="3"/>
      <c r="B45" s="1"/>
      <c r="C45" s="1"/>
      <c r="D45" s="1"/>
      <c r="E45" s="1"/>
      <c r="F45" s="1"/>
      <c r="G45" s="1"/>
      <c r="H45" s="1"/>
      <c r="I45" s="1"/>
    </row>
    <row r="46" spans="1:9">
      <c r="A46" s="3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</sheetData>
  <mergeCells count="2">
    <mergeCell ref="A7:E7"/>
    <mergeCell ref="A8:E8"/>
  </mergeCells>
  <pageMargins left="0.5118110236220472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9"/>
  <sheetViews>
    <sheetView topLeftCell="A19" workbookViewId="0">
      <selection activeCell="C39" sqref="C39:D40"/>
    </sheetView>
  </sheetViews>
  <sheetFormatPr defaultRowHeight="15"/>
  <cols>
    <col min="1" max="1" width="6.42578125" customWidth="1"/>
    <col min="2" max="2" width="51.42578125" customWidth="1"/>
    <col min="3" max="3" width="14.28515625" customWidth="1"/>
    <col min="4" max="4" width="10.5703125" customWidth="1"/>
    <col min="5" max="5" width="12.42578125" customWidth="1"/>
    <col min="7" max="7" width="14.28515625" customWidth="1"/>
  </cols>
  <sheetData>
    <row r="1" spans="1:9">
      <c r="A1" s="1"/>
      <c r="B1" s="1"/>
      <c r="C1" s="1"/>
      <c r="D1" s="1" t="s">
        <v>0</v>
      </c>
      <c r="E1" s="1"/>
      <c r="F1" s="1"/>
      <c r="G1" s="1"/>
      <c r="H1" s="1"/>
      <c r="I1" s="1"/>
    </row>
    <row r="2" spans="1:9">
      <c r="A2" s="1"/>
      <c r="B2" s="1"/>
      <c r="C2" s="1" t="s">
        <v>1</v>
      </c>
      <c r="D2" s="1"/>
      <c r="E2" s="1"/>
      <c r="G2" s="1"/>
      <c r="H2" s="1"/>
      <c r="I2" s="1"/>
    </row>
    <row r="3" spans="1:9">
      <c r="A3" s="1"/>
      <c r="B3" s="1"/>
      <c r="C3" s="1" t="s">
        <v>2</v>
      </c>
      <c r="D3" s="1"/>
      <c r="E3" s="1"/>
      <c r="G3" s="1"/>
      <c r="H3" s="1"/>
      <c r="I3" s="1"/>
    </row>
    <row r="4" spans="1:9">
      <c r="A4" s="1"/>
      <c r="B4" s="1"/>
      <c r="C4" s="1" t="s">
        <v>3</v>
      </c>
      <c r="D4" s="1"/>
      <c r="E4" s="1"/>
      <c r="G4" s="1"/>
      <c r="H4" s="1"/>
      <c r="I4" s="1"/>
    </row>
    <row r="5" spans="1:9">
      <c r="A5" s="1"/>
      <c r="B5" s="1"/>
      <c r="C5" s="1" t="s">
        <v>4</v>
      </c>
      <c r="D5" s="1"/>
      <c r="E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22" t="s">
        <v>5</v>
      </c>
      <c r="B7" s="22"/>
      <c r="C7" s="22"/>
      <c r="D7" s="22"/>
      <c r="E7" s="22"/>
      <c r="F7" s="19"/>
      <c r="G7" s="19"/>
      <c r="H7" s="1"/>
      <c r="I7" s="1"/>
    </row>
    <row r="8" spans="1:9">
      <c r="A8" s="22" t="s">
        <v>48</v>
      </c>
      <c r="B8" s="22"/>
      <c r="C8" s="22"/>
      <c r="D8" s="22"/>
      <c r="E8" s="22"/>
      <c r="F8" s="19"/>
      <c r="G8" s="19"/>
      <c r="H8" s="1"/>
      <c r="I8" s="1"/>
    </row>
    <row r="9" spans="1:9">
      <c r="A9" s="1"/>
      <c r="B9" s="1"/>
      <c r="C9" s="1"/>
      <c r="D9" s="1"/>
      <c r="E9" s="13"/>
      <c r="F9" s="1"/>
      <c r="G9" s="1"/>
      <c r="H9" s="1"/>
      <c r="I9" s="1"/>
    </row>
    <row r="10" spans="1:9">
      <c r="A10" s="1"/>
      <c r="B10" s="8" t="s">
        <v>6</v>
      </c>
      <c r="C10" s="8"/>
      <c r="D10" s="8">
        <v>655.29999999999995</v>
      </c>
      <c r="E10" s="13"/>
      <c r="F10" s="1"/>
      <c r="G10" s="1"/>
      <c r="H10" s="1"/>
      <c r="I10" s="1"/>
    </row>
    <row r="11" spans="1:9">
      <c r="A11" s="1"/>
      <c r="B11" s="8" t="s">
        <v>7</v>
      </c>
      <c r="C11" s="8"/>
      <c r="D11" s="8">
        <v>26.82</v>
      </c>
      <c r="E11" s="13"/>
      <c r="F11" s="1"/>
      <c r="G11" s="1"/>
      <c r="H11" s="1"/>
      <c r="I11" s="1"/>
    </row>
    <row r="12" spans="1:9">
      <c r="A12" s="1"/>
      <c r="B12" s="8" t="s">
        <v>8</v>
      </c>
      <c r="C12" s="8"/>
      <c r="D12" s="8">
        <v>12</v>
      </c>
      <c r="E12" s="13"/>
      <c r="F12" s="1"/>
      <c r="G12" s="1"/>
      <c r="H12" s="1"/>
      <c r="I12" s="1"/>
    </row>
    <row r="13" spans="1:9">
      <c r="A13" s="1"/>
      <c r="B13" s="1"/>
      <c r="C13" s="1"/>
      <c r="D13" s="1"/>
      <c r="E13" s="13"/>
      <c r="F13" s="1"/>
      <c r="G13" s="1"/>
      <c r="H13" s="1"/>
      <c r="I13" s="1"/>
    </row>
    <row r="14" spans="1:9">
      <c r="A14" s="20" t="s">
        <v>9</v>
      </c>
      <c r="B14" s="5" t="s">
        <v>10</v>
      </c>
      <c r="C14" s="1"/>
      <c r="D14" s="1"/>
      <c r="E14" s="1"/>
      <c r="F14" s="1"/>
      <c r="G14" s="1"/>
      <c r="H14" s="1"/>
      <c r="I14" s="1"/>
    </row>
    <row r="15" spans="1:9">
      <c r="A15" s="2"/>
      <c r="B15" s="8" t="s">
        <v>25</v>
      </c>
      <c r="C15" s="8"/>
      <c r="D15" s="14">
        <f>D11*D10*9</f>
        <v>158176.31400000001</v>
      </c>
      <c r="E15" s="1"/>
      <c r="F15" s="1"/>
      <c r="G15" s="1"/>
      <c r="H15" s="1"/>
      <c r="I15" s="1"/>
    </row>
    <row r="16" spans="1:9">
      <c r="A16" s="1"/>
      <c r="B16" s="8" t="s">
        <v>28</v>
      </c>
      <c r="C16" s="8"/>
      <c r="D16" s="14">
        <f>D15</f>
        <v>158176.31400000001</v>
      </c>
      <c r="E16" s="13"/>
      <c r="F16" s="1"/>
      <c r="G16" s="1"/>
      <c r="H16" s="1"/>
      <c r="I16" s="1"/>
    </row>
    <row r="17" spans="1:9">
      <c r="A17" s="1"/>
      <c r="B17" s="8" t="s">
        <v>11</v>
      </c>
      <c r="C17" s="8"/>
      <c r="D17" s="14">
        <f>D16</f>
        <v>158176.31400000001</v>
      </c>
      <c r="E17" s="13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20" t="s">
        <v>36</v>
      </c>
      <c r="B19" s="5" t="s">
        <v>12</v>
      </c>
      <c r="C19" s="1"/>
      <c r="D19" s="1"/>
      <c r="E19" s="1"/>
      <c r="F19" s="1"/>
      <c r="G19" s="1"/>
      <c r="H19" s="1"/>
      <c r="I19" s="1"/>
    </row>
    <row r="20" spans="1:9" ht="42.75">
      <c r="A20" s="6" t="s">
        <v>13</v>
      </c>
      <c r="B20" s="7" t="s">
        <v>14</v>
      </c>
      <c r="C20" s="6" t="s">
        <v>15</v>
      </c>
      <c r="D20" s="6" t="s">
        <v>16</v>
      </c>
      <c r="E20" s="7" t="s">
        <v>17</v>
      </c>
      <c r="F20" s="1"/>
      <c r="G20" s="1"/>
      <c r="H20" s="1"/>
      <c r="I20" s="1"/>
    </row>
    <row r="21" spans="1:9">
      <c r="A21" s="17" t="s">
        <v>30</v>
      </c>
      <c r="B21" s="12" t="s">
        <v>29</v>
      </c>
      <c r="C21" s="21">
        <f>D21*D12</f>
        <v>111191.30399999999</v>
      </c>
      <c r="D21" s="18">
        <f>E21*D10</f>
        <v>9265.9419999999991</v>
      </c>
      <c r="E21" s="18">
        <f>E23+E24+E25</f>
        <v>14.139999999999999</v>
      </c>
      <c r="F21" s="1"/>
      <c r="G21" s="1"/>
      <c r="H21" s="1"/>
      <c r="I21" s="1"/>
    </row>
    <row r="22" spans="1:9">
      <c r="A22" s="8"/>
      <c r="B22" s="12" t="s">
        <v>34</v>
      </c>
      <c r="C22" s="15"/>
      <c r="D22" s="14"/>
      <c r="E22" s="15"/>
      <c r="F22" s="1"/>
      <c r="G22" s="1"/>
      <c r="H22" s="1"/>
      <c r="I22" s="1"/>
    </row>
    <row r="23" spans="1:9">
      <c r="A23" s="8"/>
      <c r="B23" s="11" t="s">
        <v>22</v>
      </c>
      <c r="C23" s="15">
        <f>D23*D12</f>
        <v>11795.4</v>
      </c>
      <c r="D23" s="14">
        <f>E23*D10</f>
        <v>982.94999999999993</v>
      </c>
      <c r="E23" s="15">
        <v>1.5</v>
      </c>
      <c r="F23" s="1"/>
      <c r="G23" s="1"/>
      <c r="H23" s="1"/>
      <c r="I23" s="1"/>
    </row>
    <row r="24" spans="1:9">
      <c r="A24" s="10"/>
      <c r="B24" s="8" t="s">
        <v>31</v>
      </c>
      <c r="C24" s="14">
        <f>D24*D12</f>
        <v>33498.935999999994</v>
      </c>
      <c r="D24" s="14">
        <f>E24*D10</f>
        <v>2791.5779999999995</v>
      </c>
      <c r="E24" s="15">
        <v>4.26</v>
      </c>
      <c r="F24" s="1"/>
      <c r="G24" s="1"/>
      <c r="H24" s="1"/>
      <c r="I24" s="1"/>
    </row>
    <row r="25" spans="1:9" ht="29.25">
      <c r="A25" s="17" t="s">
        <v>37</v>
      </c>
      <c r="B25" s="9" t="s">
        <v>35</v>
      </c>
      <c r="C25" s="18">
        <f>D25*D12</f>
        <v>65896.967999999993</v>
      </c>
      <c r="D25" s="18">
        <f>E25*D10</f>
        <v>5491.4139999999989</v>
      </c>
      <c r="E25" s="21">
        <f>E27+E28+E29</f>
        <v>8.379999999999999</v>
      </c>
      <c r="F25" s="1"/>
      <c r="G25" s="16"/>
      <c r="H25" s="1"/>
      <c r="I25" s="1"/>
    </row>
    <row r="26" spans="1:9">
      <c r="A26" s="8"/>
      <c r="B26" s="12" t="s">
        <v>34</v>
      </c>
      <c r="C26" s="14"/>
      <c r="D26" s="14"/>
      <c r="E26" s="15"/>
      <c r="F26" s="1"/>
      <c r="G26" s="1"/>
      <c r="H26" s="1"/>
      <c r="I26" s="1"/>
    </row>
    <row r="27" spans="1:9">
      <c r="A27" s="10" t="s">
        <v>38</v>
      </c>
      <c r="B27" s="8" t="s">
        <v>27</v>
      </c>
      <c r="C27" s="14">
        <f>D27*D12</f>
        <v>31611.671999999995</v>
      </c>
      <c r="D27" s="14">
        <f>E27*D10</f>
        <v>2634.3059999999996</v>
      </c>
      <c r="E27" s="15">
        <v>4.0199999999999996</v>
      </c>
      <c r="F27" s="1"/>
      <c r="G27" s="1"/>
      <c r="H27" s="1"/>
      <c r="I27" s="1"/>
    </row>
    <row r="28" spans="1:9">
      <c r="A28" s="10" t="s">
        <v>39</v>
      </c>
      <c r="B28" s="8" t="s">
        <v>18</v>
      </c>
      <c r="C28" s="14">
        <f>D28*D12</f>
        <v>393.18</v>
      </c>
      <c r="D28" s="14">
        <f>E28*D10</f>
        <v>32.765000000000001</v>
      </c>
      <c r="E28" s="15">
        <f>0.03+0.02</f>
        <v>0.05</v>
      </c>
      <c r="F28" s="1"/>
      <c r="G28" s="16"/>
      <c r="H28" s="1"/>
      <c r="I28" s="1"/>
    </row>
    <row r="29" spans="1:9">
      <c r="A29" s="10" t="s">
        <v>40</v>
      </c>
      <c r="B29" s="8" t="s">
        <v>32</v>
      </c>
      <c r="C29" s="14">
        <f>D29*D12</f>
        <v>33892.115999999995</v>
      </c>
      <c r="D29" s="14">
        <f>E29*D10</f>
        <v>2824.3429999999994</v>
      </c>
      <c r="E29" s="15">
        <v>4.3099999999999996</v>
      </c>
      <c r="F29" s="1"/>
      <c r="G29" s="1"/>
      <c r="H29" s="1"/>
      <c r="I29" s="1"/>
    </row>
    <row r="30" spans="1:9">
      <c r="A30" s="17" t="s">
        <v>41</v>
      </c>
      <c r="B30" s="12" t="s">
        <v>24</v>
      </c>
      <c r="C30" s="21">
        <f>D30*D12</f>
        <v>57561.552000000003</v>
      </c>
      <c r="D30" s="18">
        <f>E30*D10</f>
        <v>4796.7960000000003</v>
      </c>
      <c r="E30" s="21">
        <v>7.32</v>
      </c>
      <c r="F30" s="1"/>
      <c r="G30" s="1"/>
      <c r="H30" s="1"/>
      <c r="I30" s="1"/>
    </row>
    <row r="31" spans="1:9" ht="29.25">
      <c r="A31" s="17" t="s">
        <v>42</v>
      </c>
      <c r="B31" s="9" t="s">
        <v>20</v>
      </c>
      <c r="C31" s="18">
        <f>E31*D12*D10</f>
        <v>42144.398020799999</v>
      </c>
      <c r="D31" s="18">
        <f>E31*D10</f>
        <v>3512.0331683999998</v>
      </c>
      <c r="E31" s="18">
        <f>E33+E34+E35+E36</f>
        <v>5.3594280000000003</v>
      </c>
      <c r="F31" s="16"/>
      <c r="G31" s="16"/>
      <c r="H31" s="1"/>
      <c r="I31" s="1"/>
    </row>
    <row r="32" spans="1:9">
      <c r="A32" s="10"/>
      <c r="B32" s="12" t="s">
        <v>34</v>
      </c>
      <c r="C32" s="14"/>
      <c r="D32" s="14"/>
      <c r="E32" s="14"/>
      <c r="F32" s="1"/>
      <c r="G32" s="16"/>
      <c r="H32" s="1"/>
      <c r="I32" s="1"/>
    </row>
    <row r="33" spans="1:9">
      <c r="A33" s="10" t="s">
        <v>38</v>
      </c>
      <c r="B33" s="8" t="s">
        <v>21</v>
      </c>
      <c r="C33" s="15">
        <f>35254.6/36</f>
        <v>979.29444444444437</v>
      </c>
      <c r="D33" s="14">
        <f>C33/D12</f>
        <v>81.607870370370364</v>
      </c>
      <c r="E33" s="14">
        <v>0.44</v>
      </c>
      <c r="F33" s="1"/>
      <c r="G33" s="1"/>
      <c r="H33" s="1"/>
      <c r="I33" s="1"/>
    </row>
    <row r="34" spans="1:9">
      <c r="A34" s="10" t="s">
        <v>39</v>
      </c>
      <c r="B34" s="8" t="s">
        <v>33</v>
      </c>
      <c r="C34" s="15">
        <f>95000.82/36</f>
        <v>2638.9116666666669</v>
      </c>
      <c r="D34" s="14">
        <f>C34/D12</f>
        <v>219.90930555555556</v>
      </c>
      <c r="E34" s="14">
        <v>0.39</v>
      </c>
      <c r="F34" s="1"/>
      <c r="G34" s="16"/>
      <c r="H34" s="1"/>
      <c r="I34" s="1"/>
    </row>
    <row r="35" spans="1:9">
      <c r="A35" s="10" t="s">
        <v>40</v>
      </c>
      <c r="B35" s="11" t="s">
        <v>22</v>
      </c>
      <c r="C35" s="15">
        <f>C31-C33-C34-C36</f>
        <v>31060.269888888892</v>
      </c>
      <c r="D35" s="14">
        <f>D31-D33-D34-D36</f>
        <v>2588.3558240740745</v>
      </c>
      <c r="E35" s="14">
        <v>3.58</v>
      </c>
      <c r="F35" s="1"/>
      <c r="G35" s="1"/>
      <c r="H35" s="1"/>
      <c r="I35" s="1"/>
    </row>
    <row r="36" spans="1:9">
      <c r="A36" s="10" t="s">
        <v>19</v>
      </c>
      <c r="B36" s="8" t="s">
        <v>26</v>
      </c>
      <c r="C36" s="15">
        <f>D36*D12</f>
        <v>7465.9220207999988</v>
      </c>
      <c r="D36" s="14">
        <f>(E36*D10)</f>
        <v>622.16016839999986</v>
      </c>
      <c r="E36" s="14">
        <f>D11*3%*1.18</f>
        <v>0.94942799999999994</v>
      </c>
      <c r="F36" s="1"/>
      <c r="G36" s="1"/>
      <c r="H36" s="1"/>
      <c r="I36" s="1"/>
    </row>
    <row r="37" spans="1:9">
      <c r="A37" s="10"/>
      <c r="B37" s="8"/>
      <c r="C37" s="14"/>
      <c r="D37" s="14"/>
      <c r="E37" s="14"/>
      <c r="F37" s="1"/>
      <c r="G37" s="1"/>
      <c r="H37" s="1"/>
      <c r="I37" s="1"/>
    </row>
    <row r="38" spans="1:9">
      <c r="A38" s="17"/>
      <c r="B38" s="12" t="s">
        <v>23</v>
      </c>
      <c r="C38" s="18">
        <f>C21+C30+C31+4.5</f>
        <v>210901.7540208</v>
      </c>
      <c r="D38" s="18">
        <f>D21+D30+D31+0.37</f>
        <v>17575.141168399998</v>
      </c>
      <c r="E38" s="18">
        <f>E21+E30+E31</f>
        <v>26.819428000000002</v>
      </c>
      <c r="F38" s="1"/>
      <c r="G38" s="1"/>
      <c r="H38" s="1"/>
      <c r="I38" s="1"/>
    </row>
    <row r="39" spans="1:9">
      <c r="A39" s="4"/>
      <c r="B39" s="1"/>
      <c r="C39" s="16"/>
      <c r="D39" s="16"/>
      <c r="E39" s="1"/>
      <c r="F39" s="1"/>
      <c r="G39" s="1"/>
      <c r="H39" s="1"/>
      <c r="I39" s="1"/>
    </row>
    <row r="40" spans="1:9">
      <c r="A40" s="4"/>
      <c r="B40" s="1"/>
      <c r="C40" s="16"/>
      <c r="D40" s="16"/>
      <c r="E40" s="16"/>
      <c r="F40" s="1"/>
      <c r="G40" s="1"/>
      <c r="H40" s="1"/>
      <c r="I40" s="1"/>
    </row>
    <row r="41" spans="1:9">
      <c r="A41" s="3"/>
      <c r="B41" s="1"/>
      <c r="C41" s="1"/>
      <c r="D41" s="1"/>
      <c r="E41" s="1"/>
      <c r="F41" s="1"/>
      <c r="G41" s="1"/>
      <c r="H41" s="1"/>
      <c r="I41" s="1"/>
    </row>
    <row r="42" spans="1:9">
      <c r="A42" s="3"/>
      <c r="B42" s="1"/>
      <c r="C42" s="1"/>
      <c r="D42" s="1"/>
      <c r="E42" s="1"/>
      <c r="F42" s="1"/>
      <c r="G42" s="1"/>
      <c r="H42" s="1"/>
      <c r="I42" s="1"/>
    </row>
    <row r="43" spans="1:9">
      <c r="A43" s="3"/>
      <c r="B43" s="1"/>
      <c r="C43" s="1"/>
      <c r="D43" s="1"/>
      <c r="E43" s="1"/>
      <c r="F43" s="1"/>
      <c r="G43" s="1"/>
      <c r="H43" s="1"/>
      <c r="I43" s="1"/>
    </row>
    <row r="44" spans="1:9">
      <c r="A44" s="3"/>
      <c r="B44" s="1"/>
      <c r="C44" s="1"/>
      <c r="D44" s="1"/>
      <c r="E44" s="1"/>
      <c r="F44" s="1"/>
      <c r="G44" s="1"/>
      <c r="H44" s="1"/>
      <c r="I44" s="1"/>
    </row>
    <row r="45" spans="1:9">
      <c r="A45" s="3"/>
      <c r="B45" s="1"/>
      <c r="C45" s="1"/>
      <c r="D45" s="1"/>
      <c r="E45" s="1"/>
      <c r="F45" s="1"/>
      <c r="G45" s="1"/>
      <c r="H45" s="1"/>
      <c r="I45" s="1"/>
    </row>
    <row r="46" spans="1:9">
      <c r="A46" s="3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</sheetData>
  <mergeCells count="2">
    <mergeCell ref="A7:E7"/>
    <mergeCell ref="A8:E8"/>
  </mergeCells>
  <pageMargins left="0.5118110236220472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9"/>
  <sheetViews>
    <sheetView topLeftCell="A19" workbookViewId="0">
      <selection activeCell="C39" sqref="C39:D41"/>
    </sheetView>
  </sheetViews>
  <sheetFormatPr defaultRowHeight="15"/>
  <cols>
    <col min="1" max="1" width="6.42578125" customWidth="1"/>
    <col min="2" max="2" width="51.42578125" customWidth="1"/>
    <col min="3" max="3" width="14.28515625" customWidth="1"/>
    <col min="4" max="4" width="10.5703125" customWidth="1"/>
    <col min="5" max="5" width="12.42578125" customWidth="1"/>
    <col min="7" max="7" width="14.28515625" customWidth="1"/>
  </cols>
  <sheetData>
    <row r="1" spans="1:9">
      <c r="A1" s="1"/>
      <c r="B1" s="1"/>
      <c r="C1" s="1"/>
      <c r="D1" s="1" t="s">
        <v>0</v>
      </c>
      <c r="E1" s="1"/>
      <c r="F1" s="1"/>
      <c r="G1" s="1"/>
      <c r="H1" s="1"/>
      <c r="I1" s="1"/>
    </row>
    <row r="2" spans="1:9">
      <c r="A2" s="1"/>
      <c r="B2" s="1"/>
      <c r="C2" s="1" t="s">
        <v>1</v>
      </c>
      <c r="D2" s="1"/>
      <c r="E2" s="1"/>
      <c r="G2" s="1"/>
      <c r="H2" s="1"/>
      <c r="I2" s="1"/>
    </row>
    <row r="3" spans="1:9">
      <c r="A3" s="1"/>
      <c r="B3" s="1"/>
      <c r="C3" s="1" t="s">
        <v>2</v>
      </c>
      <c r="D3" s="1"/>
      <c r="E3" s="1"/>
      <c r="G3" s="1"/>
      <c r="H3" s="1"/>
      <c r="I3" s="1"/>
    </row>
    <row r="4" spans="1:9">
      <c r="A4" s="1"/>
      <c r="B4" s="1"/>
      <c r="C4" s="1" t="s">
        <v>3</v>
      </c>
      <c r="D4" s="1"/>
      <c r="E4" s="1"/>
      <c r="G4" s="1"/>
      <c r="H4" s="1"/>
      <c r="I4" s="1"/>
    </row>
    <row r="5" spans="1:9">
      <c r="A5" s="1"/>
      <c r="B5" s="1"/>
      <c r="C5" s="1" t="s">
        <v>4</v>
      </c>
      <c r="D5" s="1"/>
      <c r="E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22" t="s">
        <v>5</v>
      </c>
      <c r="B7" s="22"/>
      <c r="C7" s="22"/>
      <c r="D7" s="22"/>
      <c r="E7" s="22"/>
      <c r="F7" s="19"/>
      <c r="G7" s="19"/>
      <c r="H7" s="1"/>
      <c r="I7" s="1"/>
    </row>
    <row r="8" spans="1:9">
      <c r="A8" s="22" t="s">
        <v>49</v>
      </c>
      <c r="B8" s="22"/>
      <c r="C8" s="22"/>
      <c r="D8" s="22"/>
      <c r="E8" s="22"/>
      <c r="F8" s="19"/>
      <c r="G8" s="19"/>
      <c r="H8" s="1"/>
      <c r="I8" s="1"/>
    </row>
    <row r="9" spans="1:9">
      <c r="A9" s="1"/>
      <c r="B9" s="1"/>
      <c r="C9" s="1"/>
      <c r="D9" s="1"/>
      <c r="E9" s="13"/>
      <c r="F9" s="1"/>
      <c r="G9" s="1"/>
      <c r="H9" s="1"/>
      <c r="I9" s="1"/>
    </row>
    <row r="10" spans="1:9">
      <c r="A10" s="1"/>
      <c r="B10" s="8" t="s">
        <v>6</v>
      </c>
      <c r="C10" s="8"/>
      <c r="D10" s="8">
        <v>700.1</v>
      </c>
      <c r="E10" s="13"/>
      <c r="F10" s="1"/>
      <c r="G10" s="1"/>
      <c r="H10" s="1"/>
      <c r="I10" s="1"/>
    </row>
    <row r="11" spans="1:9">
      <c r="A11" s="1"/>
      <c r="B11" s="8" t="s">
        <v>7</v>
      </c>
      <c r="C11" s="8"/>
      <c r="D11" s="8">
        <v>26.82</v>
      </c>
      <c r="E11" s="13"/>
      <c r="F11" s="1"/>
      <c r="G11" s="1"/>
      <c r="H11" s="1"/>
      <c r="I11" s="1"/>
    </row>
    <row r="12" spans="1:9">
      <c r="A12" s="1"/>
      <c r="B12" s="8" t="s">
        <v>8</v>
      </c>
      <c r="C12" s="8"/>
      <c r="D12" s="8">
        <v>12</v>
      </c>
      <c r="E12" s="13"/>
      <c r="F12" s="1"/>
      <c r="G12" s="1"/>
      <c r="H12" s="1"/>
      <c r="I12" s="1"/>
    </row>
    <row r="13" spans="1:9">
      <c r="A13" s="1"/>
      <c r="B13" s="1"/>
      <c r="C13" s="1"/>
      <c r="D13" s="1"/>
      <c r="E13" s="13"/>
      <c r="F13" s="1"/>
      <c r="G13" s="1"/>
      <c r="H13" s="1"/>
      <c r="I13" s="1"/>
    </row>
    <row r="14" spans="1:9">
      <c r="A14" s="20" t="s">
        <v>9</v>
      </c>
      <c r="B14" s="5" t="s">
        <v>10</v>
      </c>
      <c r="C14" s="1"/>
      <c r="D14" s="1"/>
      <c r="E14" s="1"/>
      <c r="F14" s="1"/>
      <c r="G14" s="1"/>
      <c r="H14" s="1"/>
      <c r="I14" s="1"/>
    </row>
    <row r="15" spans="1:9">
      <c r="A15" s="2"/>
      <c r="B15" s="8" t="s">
        <v>25</v>
      </c>
      <c r="C15" s="8"/>
      <c r="D15" s="14">
        <f>D11*D10*9</f>
        <v>168990.13800000001</v>
      </c>
      <c r="E15" s="1"/>
      <c r="F15" s="1"/>
      <c r="G15" s="1"/>
      <c r="H15" s="1"/>
      <c r="I15" s="1"/>
    </row>
    <row r="16" spans="1:9">
      <c r="A16" s="1"/>
      <c r="B16" s="8" t="s">
        <v>28</v>
      </c>
      <c r="C16" s="8"/>
      <c r="D16" s="14">
        <f>D15</f>
        <v>168990.13800000001</v>
      </c>
      <c r="E16" s="13"/>
      <c r="F16" s="1"/>
      <c r="G16" s="1"/>
      <c r="H16" s="1"/>
      <c r="I16" s="1"/>
    </row>
    <row r="17" spans="1:9">
      <c r="A17" s="1"/>
      <c r="B17" s="8" t="s">
        <v>11</v>
      </c>
      <c r="C17" s="8"/>
      <c r="D17" s="14">
        <f>D16</f>
        <v>168990.13800000001</v>
      </c>
      <c r="E17" s="13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20" t="s">
        <v>36</v>
      </c>
      <c r="B19" s="5" t="s">
        <v>12</v>
      </c>
      <c r="C19" s="1"/>
      <c r="D19" s="1"/>
      <c r="E19" s="1"/>
      <c r="F19" s="1"/>
      <c r="G19" s="1"/>
      <c r="H19" s="1"/>
      <c r="I19" s="1"/>
    </row>
    <row r="20" spans="1:9" ht="42.75">
      <c r="A20" s="6" t="s">
        <v>13</v>
      </c>
      <c r="B20" s="7" t="s">
        <v>14</v>
      </c>
      <c r="C20" s="6" t="s">
        <v>15</v>
      </c>
      <c r="D20" s="6" t="s">
        <v>16</v>
      </c>
      <c r="E20" s="7" t="s">
        <v>17</v>
      </c>
      <c r="F20" s="1"/>
      <c r="G20" s="1"/>
      <c r="H20" s="1"/>
      <c r="I20" s="1"/>
    </row>
    <row r="21" spans="1:9">
      <c r="A21" s="17" t="s">
        <v>30</v>
      </c>
      <c r="B21" s="12" t="s">
        <v>29</v>
      </c>
      <c r="C21" s="21">
        <f>D21*D12</f>
        <v>118792.96799999999</v>
      </c>
      <c r="D21" s="18">
        <f>E21*D10</f>
        <v>9899.4139999999989</v>
      </c>
      <c r="E21" s="18">
        <f>E23+E24+E25</f>
        <v>14.139999999999999</v>
      </c>
      <c r="F21" s="1"/>
      <c r="G21" s="1"/>
      <c r="H21" s="1"/>
      <c r="I21" s="1"/>
    </row>
    <row r="22" spans="1:9">
      <c r="A22" s="8"/>
      <c r="B22" s="12" t="s">
        <v>34</v>
      </c>
      <c r="C22" s="15"/>
      <c r="D22" s="14"/>
      <c r="E22" s="15"/>
      <c r="F22" s="1"/>
      <c r="G22" s="1"/>
      <c r="H22" s="1"/>
      <c r="I22" s="1"/>
    </row>
    <row r="23" spans="1:9">
      <c r="A23" s="8"/>
      <c r="B23" s="11" t="s">
        <v>22</v>
      </c>
      <c r="C23" s="15">
        <f>D23*D12</f>
        <v>12601.800000000001</v>
      </c>
      <c r="D23" s="14">
        <f>E23*D10</f>
        <v>1050.1500000000001</v>
      </c>
      <c r="E23" s="15">
        <v>1.5</v>
      </c>
      <c r="F23" s="1"/>
      <c r="G23" s="1"/>
      <c r="H23" s="1"/>
      <c r="I23" s="1"/>
    </row>
    <row r="24" spans="1:9">
      <c r="A24" s="10"/>
      <c r="B24" s="8" t="s">
        <v>31</v>
      </c>
      <c r="C24" s="14">
        <f>D24*D12</f>
        <v>35789.112000000001</v>
      </c>
      <c r="D24" s="14">
        <f>E24*D10</f>
        <v>2982.4259999999999</v>
      </c>
      <c r="E24" s="15">
        <v>4.26</v>
      </c>
      <c r="F24" s="1"/>
      <c r="G24" s="1"/>
      <c r="H24" s="1"/>
      <c r="I24" s="1"/>
    </row>
    <row r="25" spans="1:9" ht="29.25">
      <c r="A25" s="17" t="s">
        <v>37</v>
      </c>
      <c r="B25" s="9" t="s">
        <v>35</v>
      </c>
      <c r="C25" s="18">
        <f>D25*D12</f>
        <v>70402.055999999997</v>
      </c>
      <c r="D25" s="18">
        <f>E25*D10</f>
        <v>5866.8379999999997</v>
      </c>
      <c r="E25" s="21">
        <f>E27+E28+E29</f>
        <v>8.379999999999999</v>
      </c>
      <c r="F25" s="1"/>
      <c r="G25" s="16"/>
      <c r="H25" s="1"/>
      <c r="I25" s="1"/>
    </row>
    <row r="26" spans="1:9">
      <c r="A26" s="8"/>
      <c r="B26" s="12" t="s">
        <v>34</v>
      </c>
      <c r="C26" s="14"/>
      <c r="D26" s="14"/>
      <c r="E26" s="15"/>
      <c r="F26" s="1"/>
      <c r="G26" s="1"/>
      <c r="H26" s="1"/>
      <c r="I26" s="1"/>
    </row>
    <row r="27" spans="1:9">
      <c r="A27" s="10" t="s">
        <v>38</v>
      </c>
      <c r="B27" s="8" t="s">
        <v>27</v>
      </c>
      <c r="C27" s="14">
        <f>D27*D12</f>
        <v>33772.823999999993</v>
      </c>
      <c r="D27" s="14">
        <f>E27*D10</f>
        <v>2814.4019999999996</v>
      </c>
      <c r="E27" s="15">
        <v>4.0199999999999996</v>
      </c>
      <c r="F27" s="1"/>
      <c r="G27" s="1"/>
      <c r="H27" s="1"/>
      <c r="I27" s="1"/>
    </row>
    <row r="28" spans="1:9">
      <c r="A28" s="10" t="s">
        <v>39</v>
      </c>
      <c r="B28" s="8" t="s">
        <v>18</v>
      </c>
      <c r="C28" s="14">
        <f>D28*D12</f>
        <v>420.06000000000006</v>
      </c>
      <c r="D28" s="14">
        <f>E28*D10</f>
        <v>35.005000000000003</v>
      </c>
      <c r="E28" s="15">
        <f>0.03+0.02</f>
        <v>0.05</v>
      </c>
      <c r="F28" s="1"/>
      <c r="G28" s="16"/>
      <c r="H28" s="1"/>
      <c r="I28" s="1"/>
    </row>
    <row r="29" spans="1:9">
      <c r="A29" s="10" t="s">
        <v>40</v>
      </c>
      <c r="B29" s="8" t="s">
        <v>32</v>
      </c>
      <c r="C29" s="14">
        <f>D29*D12</f>
        <v>36209.171999999999</v>
      </c>
      <c r="D29" s="14">
        <f>E29*D10</f>
        <v>3017.431</v>
      </c>
      <c r="E29" s="15">
        <v>4.3099999999999996</v>
      </c>
      <c r="F29" s="1"/>
      <c r="G29" s="1"/>
      <c r="H29" s="1"/>
      <c r="I29" s="1"/>
    </row>
    <row r="30" spans="1:9">
      <c r="A30" s="17" t="s">
        <v>41</v>
      </c>
      <c r="B30" s="12" t="s">
        <v>24</v>
      </c>
      <c r="C30" s="21">
        <f>D30*D12</f>
        <v>61496.784</v>
      </c>
      <c r="D30" s="18">
        <f>E30*D10</f>
        <v>5124.732</v>
      </c>
      <c r="E30" s="21">
        <v>7.32</v>
      </c>
      <c r="F30" s="1"/>
      <c r="G30" s="1"/>
      <c r="H30" s="1"/>
      <c r="I30" s="1"/>
    </row>
    <row r="31" spans="1:9" ht="29.25">
      <c r="A31" s="17" t="s">
        <v>42</v>
      </c>
      <c r="B31" s="9" t="s">
        <v>20</v>
      </c>
      <c r="C31" s="18">
        <f>E31*D12*D10</f>
        <v>45025.6265136</v>
      </c>
      <c r="D31" s="18">
        <f>E31*D10</f>
        <v>3752.1355428000002</v>
      </c>
      <c r="E31" s="18">
        <f>E33+E34+E35+E36</f>
        <v>5.3594280000000003</v>
      </c>
      <c r="F31" s="16"/>
      <c r="G31" s="16"/>
      <c r="H31" s="1"/>
      <c r="I31" s="1"/>
    </row>
    <row r="32" spans="1:9">
      <c r="A32" s="10"/>
      <c r="B32" s="12" t="s">
        <v>34</v>
      </c>
      <c r="C32" s="14"/>
      <c r="D32" s="14"/>
      <c r="E32" s="14"/>
      <c r="F32" s="1"/>
      <c r="G32" s="16"/>
      <c r="H32" s="1"/>
      <c r="I32" s="1"/>
    </row>
    <row r="33" spans="1:9">
      <c r="A33" s="10" t="s">
        <v>38</v>
      </c>
      <c r="B33" s="8" t="s">
        <v>21</v>
      </c>
      <c r="C33" s="15">
        <f>35254.6/36</f>
        <v>979.29444444444437</v>
      </c>
      <c r="D33" s="14">
        <f>C33/D12</f>
        <v>81.607870370370364</v>
      </c>
      <c r="E33" s="14">
        <v>0.44</v>
      </c>
      <c r="F33" s="1"/>
      <c r="G33" s="1"/>
      <c r="H33" s="1"/>
      <c r="I33" s="1"/>
    </row>
    <row r="34" spans="1:9">
      <c r="A34" s="10" t="s">
        <v>39</v>
      </c>
      <c r="B34" s="8" t="s">
        <v>33</v>
      </c>
      <c r="C34" s="15">
        <f>95000.82/36</f>
        <v>2638.9116666666669</v>
      </c>
      <c r="D34" s="14">
        <f>C34/D12</f>
        <v>219.90930555555556</v>
      </c>
      <c r="E34" s="14">
        <v>0.39</v>
      </c>
      <c r="F34" s="1"/>
      <c r="G34" s="16"/>
      <c r="H34" s="1"/>
      <c r="I34" s="1"/>
    </row>
    <row r="35" spans="1:9">
      <c r="A35" s="10" t="s">
        <v>40</v>
      </c>
      <c r="B35" s="11" t="s">
        <v>22</v>
      </c>
      <c r="C35" s="15">
        <f>C31-C33-C34-C36</f>
        <v>33431.085888888891</v>
      </c>
      <c r="D35" s="14">
        <f>D31-D33-D34-D36</f>
        <v>2785.9238240740747</v>
      </c>
      <c r="E35" s="14">
        <v>3.58</v>
      </c>
      <c r="F35" s="1"/>
      <c r="G35" s="1"/>
      <c r="H35" s="1"/>
      <c r="I35" s="1"/>
    </row>
    <row r="36" spans="1:9">
      <c r="A36" s="10" t="s">
        <v>19</v>
      </c>
      <c r="B36" s="8" t="s">
        <v>26</v>
      </c>
      <c r="C36" s="15">
        <f>D36*D12</f>
        <v>7976.3345136000007</v>
      </c>
      <c r="D36" s="14">
        <f>(E36*D10)</f>
        <v>664.69454280000002</v>
      </c>
      <c r="E36" s="14">
        <f>D11*3%*1.18</f>
        <v>0.94942799999999994</v>
      </c>
      <c r="F36" s="1"/>
      <c r="G36" s="1"/>
      <c r="H36" s="1"/>
      <c r="I36" s="1"/>
    </row>
    <row r="37" spans="1:9">
      <c r="A37" s="10"/>
      <c r="B37" s="8"/>
      <c r="C37" s="14"/>
      <c r="D37" s="14"/>
      <c r="E37" s="14"/>
      <c r="F37" s="1"/>
      <c r="G37" s="1"/>
      <c r="H37" s="1"/>
      <c r="I37" s="1"/>
    </row>
    <row r="38" spans="1:9">
      <c r="A38" s="17"/>
      <c r="B38" s="12" t="s">
        <v>23</v>
      </c>
      <c r="C38" s="18">
        <f>C21+C30+C31+4.8</f>
        <v>225320.17851359997</v>
      </c>
      <c r="D38" s="18">
        <f>D21+D30+D31+0.4</f>
        <v>18776.681542800001</v>
      </c>
      <c r="E38" s="18">
        <f>E21+E30+E31</f>
        <v>26.819428000000002</v>
      </c>
      <c r="F38" s="1"/>
      <c r="G38" s="1"/>
      <c r="H38" s="1"/>
      <c r="I38" s="1"/>
    </row>
    <row r="39" spans="1:9">
      <c r="A39" s="4"/>
      <c r="B39" s="1"/>
      <c r="C39" s="16"/>
      <c r="D39" s="16"/>
      <c r="E39" s="1"/>
      <c r="F39" s="1"/>
      <c r="G39" s="1"/>
      <c r="H39" s="1"/>
      <c r="I39" s="1"/>
    </row>
    <row r="40" spans="1:9">
      <c r="A40" s="4"/>
      <c r="B40" s="1"/>
      <c r="C40" s="16"/>
      <c r="D40" s="16"/>
      <c r="E40" s="16"/>
      <c r="F40" s="1"/>
      <c r="G40" s="1"/>
      <c r="H40" s="1"/>
      <c r="I40" s="1"/>
    </row>
    <row r="41" spans="1:9">
      <c r="A41" s="3"/>
      <c r="B41" s="1"/>
      <c r="C41" s="1"/>
      <c r="D41" s="1"/>
      <c r="E41" s="1"/>
      <c r="F41" s="1"/>
      <c r="G41" s="1"/>
      <c r="H41" s="1"/>
      <c r="I41" s="1"/>
    </row>
    <row r="42" spans="1:9">
      <c r="A42" s="3"/>
      <c r="B42" s="1"/>
      <c r="C42" s="1"/>
      <c r="D42" s="1"/>
      <c r="E42" s="1"/>
      <c r="F42" s="1"/>
      <c r="G42" s="1"/>
      <c r="H42" s="1"/>
      <c r="I42" s="1"/>
    </row>
    <row r="43" spans="1:9">
      <c r="A43" s="3"/>
      <c r="B43" s="1"/>
      <c r="C43" s="1"/>
      <c r="D43" s="1"/>
      <c r="E43" s="1"/>
      <c r="F43" s="1"/>
      <c r="G43" s="1"/>
      <c r="H43" s="1"/>
      <c r="I43" s="1"/>
    </row>
    <row r="44" spans="1:9">
      <c r="A44" s="3"/>
      <c r="B44" s="1"/>
      <c r="C44" s="1"/>
      <c r="D44" s="1"/>
      <c r="E44" s="1"/>
      <c r="F44" s="1"/>
      <c r="G44" s="1"/>
      <c r="H44" s="1"/>
      <c r="I44" s="1"/>
    </row>
    <row r="45" spans="1:9">
      <c r="A45" s="3"/>
      <c r="B45" s="1"/>
      <c r="C45" s="1"/>
      <c r="D45" s="1"/>
      <c r="E45" s="1"/>
      <c r="F45" s="1"/>
      <c r="G45" s="1"/>
      <c r="H45" s="1"/>
      <c r="I45" s="1"/>
    </row>
    <row r="46" spans="1:9">
      <c r="A46" s="3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</sheetData>
  <mergeCells count="2">
    <mergeCell ref="A7:E7"/>
    <mergeCell ref="A8:E8"/>
  </mergeCells>
  <pageMargins left="0.5118110236220472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9"/>
  <sheetViews>
    <sheetView workbookViewId="0">
      <selection activeCell="C1" sqref="C1"/>
    </sheetView>
  </sheetViews>
  <sheetFormatPr defaultRowHeight="15"/>
  <cols>
    <col min="1" max="1" width="6.42578125" customWidth="1"/>
    <col min="2" max="2" width="51.42578125" customWidth="1"/>
    <col min="3" max="3" width="14.28515625" customWidth="1"/>
    <col min="4" max="4" width="10.5703125" customWidth="1"/>
    <col min="5" max="5" width="12.42578125" customWidth="1"/>
    <col min="7" max="7" width="14.28515625" customWidth="1"/>
  </cols>
  <sheetData>
    <row r="1" spans="1:9">
      <c r="A1" s="1"/>
      <c r="B1" s="1"/>
      <c r="C1" s="1" t="s">
        <v>0</v>
      </c>
      <c r="E1" s="1"/>
      <c r="F1" s="1"/>
      <c r="G1" s="1"/>
      <c r="H1" s="1"/>
      <c r="I1" s="1"/>
    </row>
    <row r="2" spans="1:9">
      <c r="A2" s="1"/>
      <c r="B2" s="1"/>
      <c r="C2" s="1" t="s">
        <v>1</v>
      </c>
      <c r="D2" s="1"/>
      <c r="E2" s="1"/>
      <c r="G2" s="1"/>
      <c r="H2" s="1"/>
      <c r="I2" s="1"/>
    </row>
    <row r="3" spans="1:9">
      <c r="A3" s="1"/>
      <c r="B3" s="1"/>
      <c r="C3" s="1" t="s">
        <v>2</v>
      </c>
      <c r="D3" s="1"/>
      <c r="E3" s="1"/>
      <c r="G3" s="1"/>
      <c r="H3" s="1"/>
      <c r="I3" s="1"/>
    </row>
    <row r="4" spans="1:9">
      <c r="A4" s="1"/>
      <c r="B4" s="1"/>
      <c r="C4" s="1" t="s">
        <v>3</v>
      </c>
      <c r="D4" s="1"/>
      <c r="E4" s="1"/>
      <c r="G4" s="1"/>
      <c r="H4" s="1"/>
      <c r="I4" s="1"/>
    </row>
    <row r="5" spans="1:9">
      <c r="A5" s="1"/>
      <c r="B5" s="1"/>
      <c r="C5" s="1" t="s">
        <v>4</v>
      </c>
      <c r="D5" s="1"/>
      <c r="E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22" t="s">
        <v>5</v>
      </c>
      <c r="B7" s="22"/>
      <c r="C7" s="22"/>
      <c r="D7" s="22"/>
      <c r="E7" s="22"/>
      <c r="F7" s="19"/>
      <c r="G7" s="19"/>
      <c r="H7" s="1"/>
      <c r="I7" s="1"/>
    </row>
    <row r="8" spans="1:9">
      <c r="A8" s="22" t="s">
        <v>50</v>
      </c>
      <c r="B8" s="22"/>
      <c r="C8" s="22"/>
      <c r="D8" s="22"/>
      <c r="E8" s="22"/>
      <c r="F8" s="19"/>
      <c r="G8" s="19"/>
      <c r="H8" s="1"/>
      <c r="I8" s="1"/>
    </row>
    <row r="9" spans="1:9">
      <c r="A9" s="1"/>
      <c r="B9" s="1"/>
      <c r="C9" s="1"/>
      <c r="D9" s="1"/>
      <c r="E9" s="13"/>
      <c r="F9" s="1"/>
      <c r="G9" s="1"/>
      <c r="H9" s="1"/>
      <c r="I9" s="1"/>
    </row>
    <row r="10" spans="1:9">
      <c r="A10" s="1"/>
      <c r="B10" s="8" t="s">
        <v>6</v>
      </c>
      <c r="C10" s="8"/>
      <c r="D10" s="8">
        <v>901.3</v>
      </c>
      <c r="E10" s="13"/>
      <c r="F10" s="1"/>
      <c r="G10" s="1"/>
      <c r="H10" s="1"/>
      <c r="I10" s="1"/>
    </row>
    <row r="11" spans="1:9">
      <c r="A11" s="1"/>
      <c r="B11" s="8" t="s">
        <v>7</v>
      </c>
      <c r="C11" s="8"/>
      <c r="D11" s="8">
        <v>26.82</v>
      </c>
      <c r="E11" s="13"/>
      <c r="F11" s="1"/>
      <c r="G11" s="1"/>
      <c r="H11" s="1"/>
      <c r="I11" s="1"/>
    </row>
    <row r="12" spans="1:9">
      <c r="A12" s="1"/>
      <c r="B12" s="8" t="s">
        <v>8</v>
      </c>
      <c r="C12" s="8"/>
      <c r="D12" s="8">
        <v>12</v>
      </c>
      <c r="E12" s="13"/>
      <c r="F12" s="1"/>
      <c r="G12" s="1"/>
      <c r="H12" s="1"/>
      <c r="I12" s="1"/>
    </row>
    <row r="13" spans="1:9">
      <c r="A13" s="1"/>
      <c r="B13" s="1"/>
      <c r="C13" s="1"/>
      <c r="D13" s="1"/>
      <c r="E13" s="13"/>
      <c r="F13" s="1"/>
      <c r="G13" s="1"/>
      <c r="H13" s="1"/>
      <c r="I13" s="1"/>
    </row>
    <row r="14" spans="1:9">
      <c r="A14" s="20" t="s">
        <v>9</v>
      </c>
      <c r="B14" s="5" t="s">
        <v>10</v>
      </c>
      <c r="C14" s="1"/>
      <c r="D14" s="1"/>
      <c r="E14" s="1"/>
      <c r="F14" s="1"/>
      <c r="G14" s="1"/>
      <c r="H14" s="1"/>
      <c r="I14" s="1"/>
    </row>
    <row r="15" spans="1:9">
      <c r="A15" s="2"/>
      <c r="B15" s="8" t="s">
        <v>25</v>
      </c>
      <c r="C15" s="8"/>
      <c r="D15" s="14">
        <f>D11*D10*9</f>
        <v>217555.79399999999</v>
      </c>
      <c r="E15" s="1"/>
      <c r="F15" s="1"/>
      <c r="G15" s="1"/>
      <c r="H15" s="1"/>
      <c r="I15" s="1"/>
    </row>
    <row r="16" spans="1:9">
      <c r="A16" s="1"/>
      <c r="B16" s="8" t="s">
        <v>28</v>
      </c>
      <c r="C16" s="8"/>
      <c r="D16" s="14">
        <f>D15</f>
        <v>217555.79399999999</v>
      </c>
      <c r="E16" s="13"/>
      <c r="F16" s="1"/>
      <c r="G16" s="1"/>
      <c r="H16" s="1"/>
      <c r="I16" s="1"/>
    </row>
    <row r="17" spans="1:9">
      <c r="A17" s="1"/>
      <c r="B17" s="8" t="s">
        <v>11</v>
      </c>
      <c r="C17" s="8"/>
      <c r="D17" s="14">
        <f>D16</f>
        <v>217555.79399999999</v>
      </c>
      <c r="E17" s="13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20" t="s">
        <v>36</v>
      </c>
      <c r="B19" s="5" t="s">
        <v>12</v>
      </c>
      <c r="C19" s="1"/>
      <c r="D19" s="1"/>
      <c r="E19" s="1"/>
      <c r="F19" s="1"/>
      <c r="G19" s="1"/>
      <c r="H19" s="1"/>
      <c r="I19" s="1"/>
    </row>
    <row r="20" spans="1:9" ht="42.75">
      <c r="A20" s="6" t="s">
        <v>13</v>
      </c>
      <c r="B20" s="7" t="s">
        <v>14</v>
      </c>
      <c r="C20" s="6" t="s">
        <v>15</v>
      </c>
      <c r="D20" s="6" t="s">
        <v>16</v>
      </c>
      <c r="E20" s="7" t="s">
        <v>17</v>
      </c>
      <c r="F20" s="1"/>
      <c r="G20" s="1"/>
      <c r="H20" s="1"/>
      <c r="I20" s="1"/>
    </row>
    <row r="21" spans="1:9">
      <c r="A21" s="17" t="s">
        <v>30</v>
      </c>
      <c r="B21" s="12" t="s">
        <v>29</v>
      </c>
      <c r="C21" s="21">
        <f>D21*D12</f>
        <v>152932.58399999997</v>
      </c>
      <c r="D21" s="18">
        <f>E21*D10</f>
        <v>12744.381999999998</v>
      </c>
      <c r="E21" s="18">
        <f>E23+E24+E25</f>
        <v>14.139999999999999</v>
      </c>
      <c r="F21" s="1"/>
      <c r="G21" s="1"/>
      <c r="H21" s="1"/>
      <c r="I21" s="1"/>
    </row>
    <row r="22" spans="1:9">
      <c r="A22" s="8"/>
      <c r="B22" s="12" t="s">
        <v>34</v>
      </c>
      <c r="C22" s="15"/>
      <c r="D22" s="14"/>
      <c r="E22" s="15"/>
      <c r="F22" s="1"/>
      <c r="G22" s="1"/>
      <c r="H22" s="1"/>
      <c r="I22" s="1"/>
    </row>
    <row r="23" spans="1:9">
      <c r="A23" s="8"/>
      <c r="B23" s="11" t="s">
        <v>22</v>
      </c>
      <c r="C23" s="15">
        <f>D23*D12</f>
        <v>16223.399999999998</v>
      </c>
      <c r="D23" s="14">
        <f>E23*D10</f>
        <v>1351.9499999999998</v>
      </c>
      <c r="E23" s="15">
        <v>1.5</v>
      </c>
      <c r="F23" s="1"/>
      <c r="G23" s="1"/>
      <c r="H23" s="1"/>
      <c r="I23" s="1"/>
    </row>
    <row r="24" spans="1:9">
      <c r="A24" s="10"/>
      <c r="B24" s="8" t="s">
        <v>31</v>
      </c>
      <c r="C24" s="14">
        <f>D24*D12</f>
        <v>46074.455999999991</v>
      </c>
      <c r="D24" s="14">
        <f>E24*D10</f>
        <v>3839.5379999999996</v>
      </c>
      <c r="E24" s="15">
        <v>4.26</v>
      </c>
      <c r="F24" s="1"/>
      <c r="G24" s="1"/>
      <c r="H24" s="1"/>
      <c r="I24" s="1"/>
    </row>
    <row r="25" spans="1:9" ht="29.25">
      <c r="A25" s="17" t="s">
        <v>37</v>
      </c>
      <c r="B25" s="9" t="s">
        <v>35</v>
      </c>
      <c r="C25" s="18">
        <f>D25*D12</f>
        <v>90634.727999999974</v>
      </c>
      <c r="D25" s="18">
        <f>E25*D10</f>
        <v>7552.8939999999984</v>
      </c>
      <c r="E25" s="21">
        <f>E27+E28+E29</f>
        <v>8.379999999999999</v>
      </c>
      <c r="F25" s="1"/>
      <c r="G25" s="16"/>
      <c r="H25" s="1"/>
      <c r="I25" s="1"/>
    </row>
    <row r="26" spans="1:9">
      <c r="A26" s="8"/>
      <c r="B26" s="12" t="s">
        <v>34</v>
      </c>
      <c r="C26" s="14"/>
      <c r="D26" s="14"/>
      <c r="E26" s="15"/>
      <c r="F26" s="1"/>
      <c r="G26" s="1"/>
      <c r="H26" s="1"/>
      <c r="I26" s="1"/>
    </row>
    <row r="27" spans="1:9">
      <c r="A27" s="10" t="s">
        <v>38</v>
      </c>
      <c r="B27" s="8" t="s">
        <v>27</v>
      </c>
      <c r="C27" s="14">
        <f>D27*D12</f>
        <v>43478.712</v>
      </c>
      <c r="D27" s="14">
        <f>E27*D10</f>
        <v>3623.2259999999997</v>
      </c>
      <c r="E27" s="15">
        <v>4.0199999999999996</v>
      </c>
      <c r="F27" s="1"/>
      <c r="G27" s="1"/>
      <c r="H27" s="1"/>
      <c r="I27" s="1"/>
    </row>
    <row r="28" spans="1:9">
      <c r="A28" s="10" t="s">
        <v>39</v>
      </c>
      <c r="B28" s="8" t="s">
        <v>18</v>
      </c>
      <c r="C28" s="14">
        <f>D28*D12</f>
        <v>540.78</v>
      </c>
      <c r="D28" s="14">
        <f>E28*D10</f>
        <v>45.064999999999998</v>
      </c>
      <c r="E28" s="15">
        <f>0.03+0.02</f>
        <v>0.05</v>
      </c>
      <c r="F28" s="1"/>
      <c r="G28" s="16"/>
      <c r="H28" s="1"/>
      <c r="I28" s="1"/>
    </row>
    <row r="29" spans="1:9">
      <c r="A29" s="10" t="s">
        <v>40</v>
      </c>
      <c r="B29" s="8" t="s">
        <v>32</v>
      </c>
      <c r="C29" s="14">
        <f>D29*D12</f>
        <v>46615.235999999997</v>
      </c>
      <c r="D29" s="14">
        <f>E29*D10</f>
        <v>3884.6029999999996</v>
      </c>
      <c r="E29" s="15">
        <v>4.3099999999999996</v>
      </c>
      <c r="F29" s="1"/>
      <c r="G29" s="1"/>
      <c r="H29" s="1"/>
      <c r="I29" s="1"/>
    </row>
    <row r="30" spans="1:9">
      <c r="A30" s="17" t="s">
        <v>41</v>
      </c>
      <c r="B30" s="12" t="s">
        <v>24</v>
      </c>
      <c r="C30" s="21">
        <f>D30*D12</f>
        <v>79170.191999999995</v>
      </c>
      <c r="D30" s="18">
        <f>E30*D10</f>
        <v>6597.5159999999996</v>
      </c>
      <c r="E30" s="21">
        <v>7.32</v>
      </c>
      <c r="F30" s="1"/>
      <c r="G30" s="1"/>
      <c r="H30" s="1"/>
      <c r="I30" s="1"/>
    </row>
    <row r="31" spans="1:9" ht="29.25">
      <c r="A31" s="17" t="s">
        <v>42</v>
      </c>
      <c r="B31" s="9" t="s">
        <v>20</v>
      </c>
      <c r="C31" s="18">
        <f>E31*D12*D10</f>
        <v>57965.429476799996</v>
      </c>
      <c r="D31" s="18">
        <f>E31*D10</f>
        <v>4830.4524564000003</v>
      </c>
      <c r="E31" s="18">
        <f>E33+E34+E35+E36</f>
        <v>5.3594280000000003</v>
      </c>
      <c r="F31" s="16"/>
      <c r="G31" s="16"/>
      <c r="H31" s="1"/>
      <c r="I31" s="1"/>
    </row>
    <row r="32" spans="1:9">
      <c r="A32" s="10"/>
      <c r="B32" s="12" t="s">
        <v>34</v>
      </c>
      <c r="C32" s="14"/>
      <c r="D32" s="14"/>
      <c r="E32" s="14"/>
      <c r="F32" s="1"/>
      <c r="G32" s="16"/>
      <c r="H32" s="1"/>
      <c r="I32" s="1"/>
    </row>
    <row r="33" spans="1:9">
      <c r="A33" s="10" t="s">
        <v>38</v>
      </c>
      <c r="B33" s="8" t="s">
        <v>21</v>
      </c>
      <c r="C33" s="15">
        <f>35254.6/36</f>
        <v>979.29444444444437</v>
      </c>
      <c r="D33" s="14">
        <f>C33/D12</f>
        <v>81.607870370370364</v>
      </c>
      <c r="E33" s="14">
        <v>0.44</v>
      </c>
      <c r="F33" s="1"/>
      <c r="G33" s="1"/>
      <c r="H33" s="1"/>
      <c r="I33" s="1"/>
    </row>
    <row r="34" spans="1:9">
      <c r="A34" s="10" t="s">
        <v>39</v>
      </c>
      <c r="B34" s="8" t="s">
        <v>33</v>
      </c>
      <c r="C34" s="15">
        <f>95000.82/36</f>
        <v>2638.9116666666669</v>
      </c>
      <c r="D34" s="14">
        <f>C34/D12</f>
        <v>219.90930555555556</v>
      </c>
      <c r="E34" s="14">
        <v>0.39</v>
      </c>
      <c r="F34" s="1"/>
      <c r="G34" s="16"/>
      <c r="H34" s="1"/>
      <c r="I34" s="1"/>
    </row>
    <row r="35" spans="1:9">
      <c r="A35" s="10" t="s">
        <v>40</v>
      </c>
      <c r="B35" s="11" t="s">
        <v>22</v>
      </c>
      <c r="C35" s="15">
        <f>C31-C33-C34-C36</f>
        <v>44078.589888888891</v>
      </c>
      <c r="D35" s="14">
        <f>D31-D33-D34-D36</f>
        <v>3673.2158240740737</v>
      </c>
      <c r="E35" s="14">
        <v>3.58</v>
      </c>
      <c r="F35" s="1"/>
      <c r="G35" s="1"/>
      <c r="H35" s="1"/>
      <c r="I35" s="1"/>
    </row>
    <row r="36" spans="1:9">
      <c r="A36" s="10" t="s">
        <v>19</v>
      </c>
      <c r="B36" s="8" t="s">
        <v>26</v>
      </c>
      <c r="C36" s="15">
        <f>D36*D12</f>
        <v>10268.633476799998</v>
      </c>
      <c r="D36" s="14">
        <f>(E36*D10)</f>
        <v>855.7194563999999</v>
      </c>
      <c r="E36" s="14">
        <f>D11*3%*1.18</f>
        <v>0.94942799999999994</v>
      </c>
      <c r="F36" s="1"/>
      <c r="G36" s="1"/>
      <c r="H36" s="1"/>
      <c r="I36" s="1"/>
    </row>
    <row r="37" spans="1:9">
      <c r="A37" s="10"/>
      <c r="B37" s="8"/>
      <c r="C37" s="14"/>
      <c r="D37" s="14"/>
      <c r="E37" s="14"/>
      <c r="F37" s="1"/>
      <c r="G37" s="1"/>
      <c r="H37" s="1"/>
      <c r="I37" s="1"/>
    </row>
    <row r="38" spans="1:9">
      <c r="A38" s="17"/>
      <c r="B38" s="12" t="s">
        <v>23</v>
      </c>
      <c r="C38" s="18">
        <f>C21+C30+C31+6.18</f>
        <v>290074.38547679997</v>
      </c>
      <c r="D38" s="18">
        <f>D21+D30+D31+0.52</f>
        <v>24172.870456399996</v>
      </c>
      <c r="E38" s="18">
        <f>E21+E30+E31</f>
        <v>26.819428000000002</v>
      </c>
      <c r="F38" s="1"/>
      <c r="G38" s="1"/>
      <c r="H38" s="1"/>
      <c r="I38" s="1"/>
    </row>
    <row r="39" spans="1:9">
      <c r="A39" s="4"/>
      <c r="B39" s="1"/>
      <c r="C39" s="16"/>
      <c r="D39" s="16"/>
      <c r="E39" s="1"/>
      <c r="F39" s="1"/>
      <c r="G39" s="1"/>
      <c r="H39" s="1"/>
      <c r="I39" s="1"/>
    </row>
    <row r="40" spans="1:9">
      <c r="A40" s="4"/>
      <c r="B40" s="1"/>
      <c r="C40" s="16"/>
      <c r="D40" s="16"/>
      <c r="E40" s="16"/>
      <c r="F40" s="1"/>
      <c r="G40" s="1"/>
      <c r="H40" s="1"/>
      <c r="I40" s="1"/>
    </row>
    <row r="41" spans="1:9">
      <c r="A41" s="3"/>
      <c r="B41" s="1"/>
      <c r="C41" s="1"/>
      <c r="D41" s="1"/>
      <c r="E41" s="1"/>
      <c r="F41" s="1"/>
      <c r="G41" s="1"/>
      <c r="H41" s="1"/>
      <c r="I41" s="1"/>
    </row>
    <row r="42" spans="1:9">
      <c r="A42" s="3"/>
      <c r="B42" s="1"/>
      <c r="C42" s="1"/>
      <c r="D42" s="1"/>
      <c r="E42" s="1"/>
      <c r="F42" s="1"/>
      <c r="G42" s="1"/>
      <c r="H42" s="1"/>
      <c r="I42" s="1"/>
    </row>
    <row r="43" spans="1:9">
      <c r="A43" s="3"/>
      <c r="B43" s="1"/>
      <c r="C43" s="1"/>
      <c r="D43" s="1"/>
      <c r="E43" s="1"/>
      <c r="F43" s="1"/>
      <c r="G43" s="1"/>
      <c r="H43" s="1"/>
      <c r="I43" s="1"/>
    </row>
    <row r="44" spans="1:9">
      <c r="A44" s="3"/>
      <c r="B44" s="1"/>
      <c r="C44" s="1"/>
      <c r="D44" s="1"/>
      <c r="E44" s="1"/>
      <c r="F44" s="1"/>
      <c r="G44" s="1"/>
      <c r="H44" s="1"/>
      <c r="I44" s="1"/>
    </row>
    <row r="45" spans="1:9">
      <c r="A45" s="3"/>
      <c r="B45" s="1"/>
      <c r="C45" s="1"/>
      <c r="D45" s="1"/>
      <c r="E45" s="1"/>
      <c r="F45" s="1"/>
      <c r="G45" s="1"/>
      <c r="H45" s="1"/>
      <c r="I45" s="1"/>
    </row>
    <row r="46" spans="1:9">
      <c r="A46" s="3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</sheetData>
  <mergeCells count="2">
    <mergeCell ref="A7:E7"/>
    <mergeCell ref="A8:E8"/>
  </mergeCells>
  <pageMargins left="0.5118110236220472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7-34</vt:lpstr>
      <vt:lpstr>7-41</vt:lpstr>
      <vt:lpstr>7-47</vt:lpstr>
      <vt:lpstr>7-49</vt:lpstr>
      <vt:lpstr>7-50</vt:lpstr>
      <vt:lpstr>7-51</vt:lpstr>
      <vt:lpstr>7-52</vt:lpstr>
      <vt:lpstr>7-57</vt:lpstr>
      <vt:lpstr>7-59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2018-01-19T06:26:04Z</dcterms:modified>
</cp:coreProperties>
</file>