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835" firstSheet="1" activeTab="1"/>
  </bookViews>
  <sheets>
    <sheet name=" 01.04.2013г (2 кв-л)" sheetId="1" state="hidden" r:id="rId1"/>
    <sheet name="Советы МКД" sheetId="2" r:id="rId2"/>
  </sheets>
  <definedNames>
    <definedName name="_xlnm._FilterDatabase" localSheetId="1" hidden="1">'Советы МКД'!$A$6:$H$51</definedName>
    <definedName name="_xlnm.Print_Titles" localSheetId="1">'Советы МКД'!$2:$5</definedName>
  </definedNames>
  <calcPr fullCalcOnLoad="1"/>
</workbook>
</file>

<file path=xl/comments1.xml><?xml version="1.0" encoding="utf-8"?>
<comments xmlns="http://schemas.openxmlformats.org/spreadsheetml/2006/main">
  <authors>
    <author>_GelozinaLM</author>
  </authors>
  <commentList>
    <comment ref="X163" authorId="0">
      <text>
        <r>
          <rPr>
            <b/>
            <sz val="8"/>
            <rFont val="Tahoma"/>
            <family val="2"/>
          </rPr>
          <t>_GelozinaLM:</t>
        </r>
        <r>
          <rPr>
            <sz val="8"/>
            <rFont val="Tahoma"/>
            <family val="2"/>
          </rPr>
          <t xml:space="preserve">
С 01.10.2008</t>
        </r>
      </text>
    </comment>
    <comment ref="AC163" authorId="0">
      <text>
        <r>
          <rPr>
            <b/>
            <sz val="8"/>
            <rFont val="Tahoma"/>
            <family val="2"/>
          </rPr>
          <t>_GelozinaLM:</t>
        </r>
        <r>
          <rPr>
            <sz val="8"/>
            <rFont val="Tahoma"/>
            <family val="2"/>
          </rPr>
          <t xml:space="preserve">
С 01.10.2008</t>
        </r>
      </text>
    </comment>
    <comment ref="AD163" authorId="0">
      <text>
        <r>
          <rPr>
            <b/>
            <sz val="8"/>
            <rFont val="Tahoma"/>
            <family val="2"/>
          </rPr>
          <t>_GelozinaLM:</t>
        </r>
        <r>
          <rPr>
            <sz val="8"/>
            <rFont val="Tahoma"/>
            <family val="2"/>
          </rPr>
          <t xml:space="preserve">
С 01.10.2008</t>
        </r>
      </text>
    </comment>
  </commentList>
</comments>
</file>

<file path=xl/sharedStrings.xml><?xml version="1.0" encoding="utf-8"?>
<sst xmlns="http://schemas.openxmlformats.org/spreadsheetml/2006/main" count="3759" uniqueCount="516">
  <si>
    <t>тип</t>
  </si>
  <si>
    <t xml:space="preserve"> Кровля</t>
  </si>
  <si>
    <t>площадь</t>
  </si>
  <si>
    <t>IY</t>
  </si>
  <si>
    <t>шифер</t>
  </si>
  <si>
    <t>Y</t>
  </si>
  <si>
    <t>г. Лянтор 1 мкр</t>
  </si>
  <si>
    <t>сб.щитовой</t>
  </si>
  <si>
    <t>ХВС+ГВС+К+В</t>
  </si>
  <si>
    <t>г .Лянтор 1 мкр</t>
  </si>
  <si>
    <t>брусчатый</t>
  </si>
  <si>
    <t>8а</t>
  </si>
  <si>
    <t>г. Лянтор 1 мкр (ПИМ)</t>
  </si>
  <si>
    <t>г.Лянтор  1 мкр</t>
  </si>
  <si>
    <t>г.Лянтор ул.Эст.дор.</t>
  </si>
  <si>
    <t>мягк./рул</t>
  </si>
  <si>
    <t>финский</t>
  </si>
  <si>
    <t>металл.</t>
  </si>
  <si>
    <t>29-А</t>
  </si>
  <si>
    <t>г.Лянтор ул.Сал.Юл.</t>
  </si>
  <si>
    <t>г.Лянтор ул.Назаргалеева</t>
  </si>
  <si>
    <t>кирпич</t>
  </si>
  <si>
    <t>II</t>
  </si>
  <si>
    <t>профнаст.</t>
  </si>
  <si>
    <t>Эстон.дор.  Мини-принт</t>
  </si>
  <si>
    <t>г.Лянтор ул.Строителей</t>
  </si>
  <si>
    <t>шифер.</t>
  </si>
  <si>
    <t>ул.Дружба народов</t>
  </si>
  <si>
    <t>ХВС-ГВС+К-В</t>
  </si>
  <si>
    <t>г.Лянтор  2 мкр.</t>
  </si>
  <si>
    <t>г.Лянтор  3 мкр</t>
  </si>
  <si>
    <t>КПД</t>
  </si>
  <si>
    <t>рул.совм.</t>
  </si>
  <si>
    <t>г.Лянтор ул.Согласия</t>
  </si>
  <si>
    <t>кирпичный</t>
  </si>
  <si>
    <t>проф.наст.</t>
  </si>
  <si>
    <t>г.Лянтор  4 мкр</t>
  </si>
  <si>
    <t>1991/93</t>
  </si>
  <si>
    <t>г.Лянтор  6 мкр.</t>
  </si>
  <si>
    <t>г.Лянтор  6А мкр.</t>
  </si>
  <si>
    <t>г.Лянтор  6а  мкр.</t>
  </si>
  <si>
    <t>рулонная</t>
  </si>
  <si>
    <t>г.Лянтор  7 мкр.</t>
  </si>
  <si>
    <t>ВПЧ-2</t>
  </si>
  <si>
    <t>г.Лянтор  10 мкр.</t>
  </si>
  <si>
    <t>риф.жел.</t>
  </si>
  <si>
    <t>Кирпичный</t>
  </si>
  <si>
    <t>г.Лянтор Нац.Хант.пос.</t>
  </si>
  <si>
    <t>блок.кирп.</t>
  </si>
  <si>
    <t>г.Лянтор ул.Набережная</t>
  </si>
  <si>
    <t>металлич.</t>
  </si>
  <si>
    <t>ул.Магистральная 18-в</t>
  </si>
  <si>
    <t>24/1</t>
  </si>
  <si>
    <t>2002г</t>
  </si>
  <si>
    <t>24/2</t>
  </si>
  <si>
    <t>24/3</t>
  </si>
  <si>
    <t>26а</t>
  </si>
  <si>
    <t>26б</t>
  </si>
  <si>
    <t>ХВС+ГВС+К-В</t>
  </si>
  <si>
    <t>ХВС-ГВС-К-В</t>
  </si>
  <si>
    <t>26в</t>
  </si>
  <si>
    <t>ООО "АКВАсеть"</t>
  </si>
  <si>
    <t>ХВС-ГВС+К+В</t>
  </si>
  <si>
    <t>82а</t>
  </si>
  <si>
    <t>51/1</t>
  </si>
  <si>
    <t>35/1</t>
  </si>
  <si>
    <t>г.Лянтор  5 мкр</t>
  </si>
  <si>
    <t>г.Лянтор  6 мкр.(общежитие)</t>
  </si>
  <si>
    <t>г.Лянтор  7 мкр.(ОБЩЕЖИТИЕ)</t>
  </si>
  <si>
    <t xml:space="preserve">ул.Магистральная </t>
  </si>
  <si>
    <t>ул.Комсомольская</t>
  </si>
  <si>
    <t>мет.2 скат</t>
  </si>
  <si>
    <t>ме.2скат</t>
  </si>
  <si>
    <t>мет.2скат</t>
  </si>
  <si>
    <t>металлич</t>
  </si>
  <si>
    <t>Из них:</t>
  </si>
  <si>
    <t>Управляющая компания</t>
  </si>
  <si>
    <t>ТСЖ "Новый дом"</t>
  </si>
  <si>
    <t>ООО "Дом-Сервис"</t>
  </si>
  <si>
    <t>итого по ул.Дружба народов-10 домов</t>
  </si>
  <si>
    <t>Итого по ул.Согласия - 7 домов</t>
  </si>
  <si>
    <t>25./1</t>
  </si>
  <si>
    <t>45/1</t>
  </si>
  <si>
    <t>мягкая кровля</t>
  </si>
  <si>
    <t>панельный</t>
  </si>
  <si>
    <t>Итого по мкр. № 6а - 31 дом</t>
  </si>
  <si>
    <t>Способ управления</t>
  </si>
  <si>
    <t>управляющая компания</t>
  </si>
  <si>
    <t>ООО "Строймонтажналадка"</t>
  </si>
  <si>
    <t>36/1</t>
  </si>
  <si>
    <t>ТСЖ "Кондоминиум"</t>
  </si>
  <si>
    <t>ООО "Дом - Сервис"</t>
  </si>
  <si>
    <t>36/2</t>
  </si>
  <si>
    <t xml:space="preserve">г.Лянтор ул.Нефтяников </t>
  </si>
  <si>
    <t>Мкр.Эстонских дорожников</t>
  </si>
  <si>
    <t>Итого по ул.Эст.дорожн.-14 домов</t>
  </si>
  <si>
    <t>№ дома</t>
  </si>
  <si>
    <t>% износа</t>
  </si>
  <si>
    <t>Дата инвентаризации</t>
  </si>
  <si>
    <t>Площадь придомовой территории</t>
  </si>
  <si>
    <t>Степень благоустройства</t>
  </si>
  <si>
    <t>Площадь квартир</t>
  </si>
  <si>
    <t>Жилая площадь квартир</t>
  </si>
  <si>
    <t>№№ пп</t>
  </si>
  <si>
    <t>Наименование улиц</t>
  </si>
  <si>
    <t>Год ввода</t>
  </si>
  <si>
    <t>Тип дома</t>
  </si>
  <si>
    <t xml:space="preserve">группа капитальности здания </t>
  </si>
  <si>
    <t>к-во подъездов</t>
  </si>
  <si>
    <t>Этажность</t>
  </si>
  <si>
    <t>кол-во  квартир</t>
  </si>
  <si>
    <t>28.09.2007г</t>
  </si>
  <si>
    <t>07.11.2007г</t>
  </si>
  <si>
    <t>23.01.2008г</t>
  </si>
  <si>
    <t>различная по комнатам</t>
  </si>
  <si>
    <t>07.12.2004г</t>
  </si>
  <si>
    <t>13.02.2008г</t>
  </si>
  <si>
    <t>09.08.2002г</t>
  </si>
  <si>
    <t>28.08.2002г</t>
  </si>
  <si>
    <t>18.08.2002г</t>
  </si>
  <si>
    <t>20.07.2002г</t>
  </si>
  <si>
    <t>01.07.2002г</t>
  </si>
  <si>
    <t>19.07.2002г</t>
  </si>
  <si>
    <t>26.01.1999г</t>
  </si>
  <si>
    <t>17.03.1999г</t>
  </si>
  <si>
    <t>не установлено</t>
  </si>
  <si>
    <t>16.01.2008г</t>
  </si>
  <si>
    <t>15.10.2007г</t>
  </si>
  <si>
    <t>ЛГ МУП "УК ЖКХ"</t>
  </si>
  <si>
    <t>27.09.2006г</t>
  </si>
  <si>
    <t>14.09.2007г</t>
  </si>
  <si>
    <t>12.09.2007г</t>
  </si>
  <si>
    <t>12.09.2006г</t>
  </si>
  <si>
    <t>08.06.2006г</t>
  </si>
  <si>
    <t>14.05.2008г</t>
  </si>
  <si>
    <t>14.07.2007г</t>
  </si>
  <si>
    <t>04.02.2008г</t>
  </si>
  <si>
    <t>24.06.2008г</t>
  </si>
  <si>
    <t>21.01.2008г</t>
  </si>
  <si>
    <t>25.01.2008г</t>
  </si>
  <si>
    <t>мет.2 скат.</t>
  </si>
  <si>
    <t>06.02.2008г</t>
  </si>
  <si>
    <t>23.06.2008г</t>
  </si>
  <si>
    <t>06.02.208г</t>
  </si>
  <si>
    <t>08.08.2002г</t>
  </si>
  <si>
    <t>09.2002г</t>
  </si>
  <si>
    <t>11.10.2000г</t>
  </si>
  <si>
    <t>29.09.2000г</t>
  </si>
  <si>
    <t>17.01.2007г</t>
  </si>
  <si>
    <t>27.10.2000г.</t>
  </si>
  <si>
    <t>16.05.2001г</t>
  </si>
  <si>
    <t>27.11.2000г</t>
  </si>
  <si>
    <t>4(5)</t>
  </si>
  <si>
    <t>непосредственное управление собственниками</t>
  </si>
  <si>
    <t>2008г</t>
  </si>
  <si>
    <t>профлист</t>
  </si>
  <si>
    <t>1998г</t>
  </si>
  <si>
    <t>2004г</t>
  </si>
  <si>
    <t>2005-2006г</t>
  </si>
  <si>
    <t>2005г</t>
  </si>
  <si>
    <t>2007г</t>
  </si>
  <si>
    <t>27.02.2008г</t>
  </si>
  <si>
    <t>товарищество собственников жилья</t>
  </si>
  <si>
    <t>2007-2009г</t>
  </si>
  <si>
    <t>1,2-11.11.2008г; 3,4п-д-10.03.2009г; 5п-д-17.07.2009г</t>
  </si>
  <si>
    <t>10.07.2002г</t>
  </si>
  <si>
    <t>19.06.2002г</t>
  </si>
  <si>
    <t>13.07.2002г</t>
  </si>
  <si>
    <t>24.07.2002г</t>
  </si>
  <si>
    <t>19.07.1992</t>
  </si>
  <si>
    <t>15.07.2008г</t>
  </si>
  <si>
    <t>17.08.2002г</t>
  </si>
  <si>
    <t>06.08.2002г</t>
  </si>
  <si>
    <t>31.07.2003г</t>
  </si>
  <si>
    <t>рефленое железо</t>
  </si>
  <si>
    <t>2004-2005г</t>
  </si>
  <si>
    <t>2003г</t>
  </si>
  <si>
    <t>2006г</t>
  </si>
  <si>
    <t>07.2002г</t>
  </si>
  <si>
    <t>24.08.2002г</t>
  </si>
  <si>
    <t>14.08.2002г</t>
  </si>
  <si>
    <t>2002-2003</t>
  </si>
  <si>
    <t>2002-2003г</t>
  </si>
  <si>
    <t>ХВС+ГВС+К+В+Л</t>
  </si>
  <si>
    <t>2005-2007г</t>
  </si>
  <si>
    <t>04.02.2009г</t>
  </si>
  <si>
    <t>08.07.2008г</t>
  </si>
  <si>
    <t>19.06.2008г</t>
  </si>
  <si>
    <t>11.02.2008г</t>
  </si>
  <si>
    <t>4/1</t>
  </si>
  <si>
    <t>Рулонная-совмещённая</t>
  </si>
  <si>
    <t>2009г</t>
  </si>
  <si>
    <t>Итого по ул.Салавата Юлаева- 4 дома</t>
  </si>
  <si>
    <t>ООО"Дом-Сервис"</t>
  </si>
  <si>
    <t>ТСЖ"Новый дом"</t>
  </si>
  <si>
    <t>ООО"Строймонтажналадка"</t>
  </si>
  <si>
    <t>ООО"АКВАсеть"</t>
  </si>
  <si>
    <t>Итого по городу:</t>
  </si>
  <si>
    <t>Кол-во домов</t>
  </si>
  <si>
    <t>КПД:</t>
  </si>
  <si>
    <t>Деревянные:</t>
  </si>
  <si>
    <t>Категория</t>
  </si>
  <si>
    <t>фенол</t>
  </si>
  <si>
    <t>ветхое</t>
  </si>
  <si>
    <t>фенол, ветхое</t>
  </si>
  <si>
    <t>г.Лянтор ул. Нефтяников (общежитие                                 квартирного типа)</t>
  </si>
  <si>
    <t>11.08.2008г</t>
  </si>
  <si>
    <t>деревянные дома ЛГ МУП "УК ЖКХ" :</t>
  </si>
  <si>
    <t>капитальные дома ООО " АКВАсеть":</t>
  </si>
  <si>
    <t>ул. Дружба народов</t>
  </si>
  <si>
    <t>деревянные ООО "Дом-Сервис"</t>
  </si>
  <si>
    <t>капитальные ООО "Дом-Сервис"</t>
  </si>
  <si>
    <t>капитальные "УК ЖКХ"</t>
  </si>
  <si>
    <t>деревянные дома ЛГ МУП  "УК ЖКХ"</t>
  </si>
  <si>
    <t>капитальные дома ООО "АКВАсеть"</t>
  </si>
  <si>
    <t>деревянные дома ЛГ МУП "УК ЖКХ"</t>
  </si>
  <si>
    <t>капитальные дома ООО"АКВАсеть"</t>
  </si>
  <si>
    <t>капитальные дома ООО "АКВАсеть":</t>
  </si>
  <si>
    <t>капитальные дома ООО      "Дом-Сервис"</t>
  </si>
  <si>
    <t>капитальные дома ООО"Дом-Сервис"</t>
  </si>
  <si>
    <t>капитальные дома ООО " АКВасеть"</t>
  </si>
  <si>
    <t>капитальные дома                 ООО "Дом-Сервис"</t>
  </si>
  <si>
    <t>деревянные дома          ООО"Строймонтажналадка"</t>
  </si>
  <si>
    <t>капитальные дома                 ООО "Строймонтажналадка"</t>
  </si>
  <si>
    <t>капитальные дома                           ЛГ МУП " УК ЖКХ"</t>
  </si>
  <si>
    <t>капитальные дома ТСЖ " Кондоминиум"</t>
  </si>
  <si>
    <t>капитальные дома ТСЖ " Новый Дом"</t>
  </si>
  <si>
    <t xml:space="preserve">капитальные ООО " Строймонтажналадка" </t>
  </si>
  <si>
    <t>деревянные дома ООО "АКВАсеть"</t>
  </si>
  <si>
    <t>деревянные дома "Строймонтажналадка"</t>
  </si>
  <si>
    <t>деревянные дома ООО "Строймонтажналадка"</t>
  </si>
  <si>
    <t>Общая площадь по дому (общая+Л+К+Л+Б) с коэф.1,3</t>
  </si>
  <si>
    <t>Лест.клетка с к-том 1,3</t>
  </si>
  <si>
    <t>Лест.клетка без к-та 1,3</t>
  </si>
  <si>
    <t>Лоджии 0,50</t>
  </si>
  <si>
    <t>Балконов 0,30</t>
  </si>
  <si>
    <t>кор-ов и мест общего пользования</t>
  </si>
  <si>
    <t>Общая площадь квартир Л*0.5+Б*0.3</t>
  </si>
  <si>
    <t>деревянные дома ООО "Дом -Сервис"</t>
  </si>
  <si>
    <t>капитальные дома ООО     "Дом-Сервис"</t>
  </si>
  <si>
    <t>деревянные дома ООО "АКВАсеть":</t>
  </si>
  <si>
    <t>Итого по №7 мкр.  - 45 домов.</t>
  </si>
  <si>
    <t>деревянные дома                             ООО "Строймонтажналадка"</t>
  </si>
  <si>
    <t>24.11.2009г</t>
  </si>
  <si>
    <t>г. Лянтор 1 мкр (общежитие)</t>
  </si>
  <si>
    <t>итого по ул.Нефтяников- 2 дома</t>
  </si>
  <si>
    <t>Итого по мкр. № 1 - 47 домов</t>
  </si>
  <si>
    <t>ЛГ МУП "УК ЖКХ":</t>
  </si>
  <si>
    <t>1.</t>
  </si>
  <si>
    <t>2.</t>
  </si>
  <si>
    <t>3.</t>
  </si>
  <si>
    <t>4.</t>
  </si>
  <si>
    <t>5.</t>
  </si>
  <si>
    <t>6.</t>
  </si>
  <si>
    <t xml:space="preserve">г. Лянтор 1 мкр </t>
  </si>
  <si>
    <t>20/1</t>
  </si>
  <si>
    <t>итого по мкр. № 4 - 23 дома</t>
  </si>
  <si>
    <t>г.Лянт. ул. 60лет СССР</t>
  </si>
  <si>
    <t>ООО "АКВасеть"</t>
  </si>
  <si>
    <t>17.09.2009г.</t>
  </si>
  <si>
    <t>2005-2007</t>
  </si>
  <si>
    <t>28.08.2009г</t>
  </si>
  <si>
    <t>28.09.2009г</t>
  </si>
  <si>
    <t>15.07.2008г.</t>
  </si>
  <si>
    <t>22.07.2008г.</t>
  </si>
  <si>
    <t>04.03.2009г</t>
  </si>
  <si>
    <t>17.06.2009г</t>
  </si>
  <si>
    <t>2009 г.</t>
  </si>
  <si>
    <t>Итого по ул. Магистральная - 6 домов</t>
  </si>
  <si>
    <t>32 Б</t>
  </si>
  <si>
    <t>итого по мкр. № 6 -  25 домов</t>
  </si>
  <si>
    <t>капитальные  дома                       ЛГ МУП "УК ЖКХ "</t>
  </si>
  <si>
    <t>2/1</t>
  </si>
  <si>
    <t>I</t>
  </si>
  <si>
    <t>ТСЖ "ГАРАНТ"</t>
  </si>
  <si>
    <t xml:space="preserve">капитальные дома ТСЖ "Гарант" </t>
  </si>
  <si>
    <t>ТСЖ "Гарант"</t>
  </si>
  <si>
    <t>частный дом</t>
  </si>
  <si>
    <t xml:space="preserve">Итого по ул.Строителей- 3 дома </t>
  </si>
  <si>
    <t>ООО "АКВАсеть плюс"</t>
  </si>
  <si>
    <t>7.</t>
  </si>
  <si>
    <t>8.</t>
  </si>
  <si>
    <t>9.</t>
  </si>
  <si>
    <t>деревянные дома ООО "АКВАсеть плюс"</t>
  </si>
  <si>
    <t>деревянные дома ЛГ МУП         " УК ЖКХ"</t>
  </si>
  <si>
    <t>ООО "АКВАсеть плюс" дер.жд</t>
  </si>
  <si>
    <t>ООО " Аквасеть"кап.жд</t>
  </si>
  <si>
    <t>деревянные дома ООО  "АКВАсеть плюс "</t>
  </si>
  <si>
    <t>деревянные дома: ООО "АКВАсеть плюс"</t>
  </si>
  <si>
    <t>деревянные дома                           ООО "АКВАсеть плюс"</t>
  </si>
  <si>
    <t>Итого по ул.60 ЛЕТ СССР - 2 д.</t>
  </si>
  <si>
    <t>Итого по ул.Назаргалеева-5 д.</t>
  </si>
  <si>
    <t>деревянные дома  ООО "АКВАсеть плюс"</t>
  </si>
  <si>
    <t>деревянные ООО "АКВАсеть плюс"</t>
  </si>
  <si>
    <t>деревянные ЛГ МУП "УК ЖКХ"</t>
  </si>
  <si>
    <t>г.Лянтор   3 мкр.</t>
  </si>
  <si>
    <t>г.Лянтор  3 мкр.</t>
  </si>
  <si>
    <t>деревянные дома ООО "Дом-Сервис"</t>
  </si>
  <si>
    <t>Итого по мкр. № 2 - 45 домов</t>
  </si>
  <si>
    <t>Итого по мкр. № 3 - 54 домов</t>
  </si>
  <si>
    <t>Управляющая компания (определили жителями)</t>
  </si>
  <si>
    <t>Управляющая компания (определили жители)</t>
  </si>
  <si>
    <t>ООО Дом-Сервис (определили жители)</t>
  </si>
  <si>
    <t>деревянные дома                            ООО "Дом-Сервис"</t>
  </si>
  <si>
    <t>Итого по ул.Набережная- 4 дома</t>
  </si>
  <si>
    <t>Итого по ул. Комсомольская -  5 домов</t>
  </si>
  <si>
    <t>ООО " АКВАсеть плюс"</t>
  </si>
  <si>
    <t>капитальные дома ООО УК "АКВАсеть"</t>
  </si>
  <si>
    <t>ООО УК  "АКВАсеть"</t>
  </si>
  <si>
    <t>ООО УК "АКВАсеть"</t>
  </si>
  <si>
    <t>капитальные дома                ООО УК "АКВасеть"</t>
  </si>
  <si>
    <t>ООО УК "АКВАсеть "</t>
  </si>
  <si>
    <t>Управляющая организация</t>
  </si>
  <si>
    <t>капитальные дома  ООО   УК  "Аквасеть"</t>
  </si>
  <si>
    <t>ООО "АКВАсеть плюс "</t>
  </si>
  <si>
    <t>ООО " АКВАсеть плюс "</t>
  </si>
  <si>
    <t>капитальные дома ООО УК "АКВАсеть":</t>
  </si>
  <si>
    <t>капитальные дома ООО УК " АКВАсеть":</t>
  </si>
  <si>
    <t>деревянные дома ООО УК  " АКВАсеть"</t>
  </si>
  <si>
    <t>капитальные дома ООО  УК "АКВАсеть"</t>
  </si>
  <si>
    <t>ООО  УК  "АКВАсеть"</t>
  </si>
  <si>
    <t>ООО УК"АКВАсеть"</t>
  </si>
  <si>
    <t>ОООУК  "АКВАсеть"</t>
  </si>
  <si>
    <t>ООО Ук "АКВАсеть"</t>
  </si>
  <si>
    <t>ООО  УК "АКВАсеть"</t>
  </si>
  <si>
    <t>ООО " Дом-Сервис" кап.жд.</t>
  </si>
  <si>
    <t>ветхое,фенол</t>
  </si>
  <si>
    <t>Ветхое:</t>
  </si>
  <si>
    <t>Фенол:</t>
  </si>
  <si>
    <t>ООО   "АКВАсеть плюс"</t>
  </si>
  <si>
    <t>ООО УК "АКВАсеть" дер.жд</t>
  </si>
  <si>
    <t xml:space="preserve">Примечание: 1. с 01.07.2012 года с ООО "АКВАсеть плюс" в ООО УК "АКВАсеть"  перешёл жд"29"А", расположенный улице Эстонских дорожников. </t>
  </si>
  <si>
    <t>Общая площадь по дому (общая+Л без  коэф.1,3+ МОП,м2)</t>
  </si>
  <si>
    <r>
      <t>объем здания м</t>
    </r>
    <r>
      <rPr>
        <sz val="11"/>
        <rFont val="Calibri"/>
        <family val="2"/>
      </rPr>
      <t>³</t>
    </r>
  </si>
  <si>
    <r>
      <t>Площадь (м</t>
    </r>
    <r>
      <rPr>
        <sz val="11"/>
        <rFont val="Calibri"/>
        <family val="2"/>
      </rPr>
      <t>²</t>
    </r>
    <r>
      <rPr>
        <sz val="11"/>
        <rFont val="Arial Cyr"/>
        <family val="0"/>
      </rPr>
      <t>)</t>
    </r>
  </si>
  <si>
    <t>капитальные дома ООО                       "Дом-Сервис"</t>
  </si>
  <si>
    <t>Итого по мкр. № 10 -  22 дома</t>
  </si>
  <si>
    <t>2. С 01.12.12 года с ООО "Строймонтажналадка" в ООО "Дом-Сервис" перешли жилые дома №№84,87, расположенные по адресу: микрорайон №6"А".</t>
  </si>
  <si>
    <t xml:space="preserve"> </t>
  </si>
  <si>
    <t>капитальные дома  ООО"АКВАсеть"</t>
  </si>
  <si>
    <t>3. С 01.01.2013 года с ООО "СМН" в ООО "АКВАсеть" перешёл жилой дом №24/3 в ООО "АКВАсеть".</t>
  </si>
  <si>
    <t>Итого по ул.Эст.дорожн.  мини-принт - 14 домов</t>
  </si>
  <si>
    <t xml:space="preserve">4. С 01.01.2013 года с ЛГ МУП "УК ЖКХ" ушли жилые дома в частный жилищный фонд </t>
  </si>
  <si>
    <t>деревянного: 297 дом</t>
  </si>
  <si>
    <t>Итого по Нац.хант. Посёлок - 10 домов</t>
  </si>
  <si>
    <t xml:space="preserve">Управляющая компания </t>
  </si>
  <si>
    <t xml:space="preserve">Управляющая компания  </t>
  </si>
  <si>
    <t>непосредственное управление собственниками (определили жители)</t>
  </si>
  <si>
    <t>2</t>
  </si>
  <si>
    <t>рулонная по железобетонным плитам</t>
  </si>
  <si>
    <t>5</t>
  </si>
  <si>
    <t>ООО "Жилищный комплекс Сибири"</t>
  </si>
  <si>
    <t>1-2 подъезды 01.11.2012гг;       3 подъезд 07.12.2010 г</t>
  </si>
  <si>
    <t>1-2 подъезды 26.11.2010г;       3-4 подъезд 30.11.2012г г</t>
  </si>
  <si>
    <t>27.12.2012г</t>
  </si>
  <si>
    <t>24.12.2012-20.03.2013 гг</t>
  </si>
  <si>
    <t>26.10.2012г</t>
  </si>
  <si>
    <t>капитальные дома ООО "Жилищный комплекс Сибири"</t>
  </si>
  <si>
    <t>Итого по мкр. № 5 - 5 домов</t>
  </si>
  <si>
    <t>рулонная совмещённая</t>
  </si>
  <si>
    <t>капитального: 84 дом</t>
  </si>
  <si>
    <t xml:space="preserve">Фенол: </t>
  </si>
  <si>
    <t>капитальные дома                             ООО УК  "АКВАсеть"</t>
  </si>
  <si>
    <t>5. С 01.12.2012 года с ООО "Строймонтажналадка" в ООО "Дом-Сервис" перешли жилые дома №№84,87  мкр-н № 6"А"</t>
  </si>
  <si>
    <t>7. С 01.01.2012 года с ООО "Строймонтажналадка" в ООО "АКВАсеть" перешёл жд, расположенный по адресу: ул. Магистральная, 24/3.</t>
  </si>
  <si>
    <t>8.С 01.01.2013 года с ООО "АКВАсеть плюс" в ООО "Дом-Сервис" перешли жилые дома, расположенные по адресу: микрорайон №2 жд№8; мкр-н №3 жд №35.</t>
  </si>
  <si>
    <t>9.С 01.01.2013 года ликвидировано  ТСЖ "Назаргалеева,12".Данный жилой дом с 01.01.2013 года находится в обслуживаниии предприятия ООО "Дом-Сервис".</t>
  </si>
  <si>
    <t>6. С 01.01.2013 года из характеристики жф перешли  в частный жилой фонд  дома, раположенные по адресу: микрорайон Эстонских дорожников, 29; Национальный Посёлок, 14.</t>
  </si>
  <si>
    <t>Характеристика  жилищного фонда  г. Лянтор по состоянию на  01.04.2013 г.</t>
  </si>
  <si>
    <t>ул. Дружбы народов</t>
  </si>
  <si>
    <t>НПО "Центральный"</t>
  </si>
  <si>
    <t>Дата проведения общего собрания собственников</t>
  </si>
  <si>
    <t>ФИО членов совета МКД</t>
  </si>
  <si>
    <t>ФИО  председателя  совета МКД</t>
  </si>
  <si>
    <t>24.08.2014г.</t>
  </si>
  <si>
    <t>Трачкар Татьяна Валерьевна</t>
  </si>
  <si>
    <t>Загорняк Татьяна Ивановна</t>
  </si>
  <si>
    <t>Климова Татьяна Сергеевна</t>
  </si>
  <si>
    <t>24.09.2014г.</t>
  </si>
  <si>
    <t>Салахов Рамиль Зинурович</t>
  </si>
  <si>
    <t>Панов Александр Геннадиевич</t>
  </si>
  <si>
    <t>27.09.2014г.</t>
  </si>
  <si>
    <t>Самарцева Ольга Владимировна</t>
  </si>
  <si>
    <t>Найденова Ольга Владимировна</t>
  </si>
  <si>
    <t>19.09.2914г.</t>
  </si>
  <si>
    <t>Рябова Валентина Сергеевна</t>
  </si>
  <si>
    <t>Сысуева Олеся Викторовна</t>
  </si>
  <si>
    <t>27.08.2014г.</t>
  </si>
  <si>
    <t>Яременко Тамара Григорьевна</t>
  </si>
  <si>
    <t>Ромащук Надежда Александровна</t>
  </si>
  <si>
    <t>20.08.2014г.</t>
  </si>
  <si>
    <t>Гусейнов Виктор Гуламович</t>
  </si>
  <si>
    <t>Хруслов Александр Владимирович</t>
  </si>
  <si>
    <t>28.08.2014г.</t>
  </si>
  <si>
    <t>21.10.2014г.</t>
  </si>
  <si>
    <t>Ибрагимов Сархад Шарафадин оглы</t>
  </si>
  <si>
    <t>Валитова Альфия Галиевна</t>
  </si>
  <si>
    <t>Панкратова Наталья Николаевна</t>
  </si>
  <si>
    <t>Агеева Надежда Николаевна</t>
  </si>
  <si>
    <t>23.10.2014г.</t>
  </si>
  <si>
    <t>Кобякова Ольга Александровна</t>
  </si>
  <si>
    <t>01.10.2014г.</t>
  </si>
  <si>
    <t>Григорьева Алевтина Николаевна</t>
  </si>
  <si>
    <t>Погребняк Марина Викторовна</t>
  </si>
  <si>
    <t>26.11.2014г.</t>
  </si>
  <si>
    <t>Чикунова Лидия Алексеевна</t>
  </si>
  <si>
    <t>Санников Максим Леонидович</t>
  </si>
  <si>
    <t>20.01.2015г.</t>
  </si>
  <si>
    <t>Хункермурзаев Руслан Навурдиевич</t>
  </si>
  <si>
    <t>05.09.2014г.</t>
  </si>
  <si>
    <t>Чернов Константин Васильевич</t>
  </si>
  <si>
    <t>Гареев Игорь Рафилович</t>
  </si>
  <si>
    <t>Мавродин Дмитрий Афанасьевич</t>
  </si>
  <si>
    <t>09.10.2014г.</t>
  </si>
  <si>
    <t>Плахотина Нина Арсентьевна</t>
  </si>
  <si>
    <t>Бимурзаева Раушан Каримовна</t>
  </si>
  <si>
    <t>13.11.2014г.</t>
  </si>
  <si>
    <t>Кузмичев Вадим Вадимович</t>
  </si>
  <si>
    <t>Рая  Ольга Андреевна</t>
  </si>
  <si>
    <t>Борисова Евгения Михайловна</t>
  </si>
  <si>
    <t>18.11.2014г.</t>
  </si>
  <si>
    <t>Стародубцева Алевтина Анатольевна</t>
  </si>
  <si>
    <t>Махмутова Луиза Баязовна</t>
  </si>
  <si>
    <t>Свалов Алексей Юрьевич</t>
  </si>
  <si>
    <t>30.11.2014г.</t>
  </si>
  <si>
    <t>22.10.2014г.</t>
  </si>
  <si>
    <t>Малышко Татьяна Михайловна</t>
  </si>
  <si>
    <t>Трошкин Сергей Викторович</t>
  </si>
  <si>
    <t>Макеева Лилия Ивановна</t>
  </si>
  <si>
    <t>Поляшова Марина Юрьевна</t>
  </si>
  <si>
    <t>06.11.2014г.</t>
  </si>
  <si>
    <t>Ермоленко Александр Владимирович</t>
  </si>
  <si>
    <t>Орлов Алексей Валерьевич</t>
  </si>
  <si>
    <t>Подлесная Ольга Николаевна</t>
  </si>
  <si>
    <t>Думиника Наталья Валентиновна</t>
  </si>
  <si>
    <t>Колгина Анна Ивановна</t>
  </si>
  <si>
    <t>24.11.2014г.</t>
  </si>
  <si>
    <t>12.02.2015г.</t>
  </si>
  <si>
    <t>Сименяк Юрий Петрович</t>
  </si>
  <si>
    <t>Кантемирова Раиса Садюртдиновна</t>
  </si>
  <si>
    <t>10.02.2015г.</t>
  </si>
  <si>
    <t>Стульнев Михаил Владимирович</t>
  </si>
  <si>
    <t>Нурисламов Фанзиль Габбасович</t>
  </si>
  <si>
    <t>19.12.2014г.</t>
  </si>
  <si>
    <t>Крыгина Зинаида Сергеевна</t>
  </si>
  <si>
    <t>Бирюк Антонина Васильевна</t>
  </si>
  <si>
    <t>19.11.2014г.</t>
  </si>
  <si>
    <t>Харитон Дорин Александрович</t>
  </si>
  <si>
    <t>Лобода Ирина Николаевна</t>
  </si>
  <si>
    <t xml:space="preserve">Тутова Юлия Юрьевна </t>
  </si>
  <si>
    <t>10.03.2015г</t>
  </si>
  <si>
    <t>Мухтаров Артур Гарунович</t>
  </si>
  <si>
    <t>Каримов Радик Рафикович</t>
  </si>
  <si>
    <t>18.03.2015г.</t>
  </si>
  <si>
    <t>Егорова Лидия Курбановна</t>
  </si>
  <si>
    <t>02.03.2015г.</t>
  </si>
  <si>
    <t>Иссаченко Валентин Михайлович</t>
  </si>
  <si>
    <t>Кабонец Владимир Николаевич</t>
  </si>
  <si>
    <t>17.02.2015г.</t>
  </si>
  <si>
    <t xml:space="preserve">Зотова Мария Владимировна </t>
  </si>
  <si>
    <t>Шамшудинов Рустам Изамитович</t>
  </si>
  <si>
    <t>20.02.2015г.</t>
  </si>
  <si>
    <t>Бердова Любовь Викторовна</t>
  </si>
  <si>
    <t>Рубанова Елена Николаевна</t>
  </si>
  <si>
    <t>22.03.2015г.</t>
  </si>
  <si>
    <t>Каримова Зулия Муфасановна</t>
  </si>
  <si>
    <t>Мищенко Галия Мингалиевна</t>
  </si>
  <si>
    <t>Бачаева Марет Лукмановна</t>
  </si>
  <si>
    <t>Недоводей Ольга Владимировна</t>
  </si>
  <si>
    <t>Олимов Икром Орифович</t>
  </si>
  <si>
    <t>22.04.2015г.</t>
  </si>
  <si>
    <t>07.04.2015г.</t>
  </si>
  <si>
    <t>Янкина Алена Владимировна</t>
  </si>
  <si>
    <t>Селезнева Светлана Владимировна</t>
  </si>
  <si>
    <t>18.01.2017г.</t>
  </si>
  <si>
    <t>18.05.2017г.</t>
  </si>
  <si>
    <t>Бурая Анжела Анатольевна</t>
  </si>
  <si>
    <t>Сахацкая Елена Алексеевна</t>
  </si>
  <si>
    <t>Локманова Гульназ Рафаиловна</t>
  </si>
  <si>
    <t>Хосарова Тамара Алыпкачевна</t>
  </si>
  <si>
    <t>Кочетова Марина Александровна</t>
  </si>
  <si>
    <t>24.05.2017г.</t>
  </si>
  <si>
    <t>Антоненко Леонид Васильевич</t>
  </si>
  <si>
    <t>Нагель Светлана Александровна</t>
  </si>
  <si>
    <t>г.Лянтор  6 мкр</t>
  </si>
  <si>
    <t>Подлесная Лариса Михайловна</t>
  </si>
  <si>
    <t>20.06.2017г.</t>
  </si>
  <si>
    <t>Хусаинова Лиана Анатольевна</t>
  </si>
  <si>
    <t>Сведения о  проведении общих собраний собственников МКД, выбора Совета и председателя МКД, находящихся на территории города Лянтор НПО "Центральный"</t>
  </si>
  <si>
    <t>09.06.2017г.</t>
  </si>
  <si>
    <t>Венедиктова Татьяна Владимировна</t>
  </si>
  <si>
    <t>Дьякова Светлана Анатольевна</t>
  </si>
  <si>
    <t>Каримова Татьяна Николаевна</t>
  </si>
  <si>
    <t>Грачева Виктория Юрьевна</t>
  </si>
  <si>
    <t>Сурков Денис Петрович</t>
  </si>
  <si>
    <t>18.10.2017г.</t>
  </si>
  <si>
    <t>Голеницкая Юлия Васильевна</t>
  </si>
  <si>
    <t>11.10.2017г.</t>
  </si>
  <si>
    <t>Трофимов Николай Николаевич</t>
  </si>
  <si>
    <t>17.10.2017г.</t>
  </si>
  <si>
    <t>Баймакова Марина Валерьевна</t>
  </si>
  <si>
    <t>20.02.2018г.</t>
  </si>
  <si>
    <t>Чеберя Евгений Геннадьевич</t>
  </si>
  <si>
    <t>Романенко Юлия Андреевна</t>
  </si>
  <si>
    <t>Скорикова Наталья Владимировна</t>
  </si>
  <si>
    <t>26.06.2018г.</t>
  </si>
  <si>
    <t xml:space="preserve">Джамалудин Магомедович Умалатов </t>
  </si>
  <si>
    <t xml:space="preserve">Еременко Вера Викторовна                      </t>
  </si>
  <si>
    <t>25.03.2019г.</t>
  </si>
  <si>
    <t>Коровина Татьяна Степановна</t>
  </si>
  <si>
    <t>Витимбаева Татьяна Александровна</t>
  </si>
  <si>
    <t>Каплина Ирина Харисовна</t>
  </si>
  <si>
    <t>Чудайкина Анна Николаевна</t>
  </si>
  <si>
    <t>Алчаков Марат Шахавдинович</t>
  </si>
  <si>
    <t>Степанова Альбина Михайловна</t>
  </si>
  <si>
    <t>Шаманов Байрамбай Сейпулаевич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</si>
</sst>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\ _р_._-;\-* #,##0.0\ _р_._-;_-* &quot;-&quot;??\ _р_._-;_-@_-"/>
    <numFmt numFmtId="189" formatCode="_-* #,##0\ _р_._-;\-* #,##0\ _р_._-;_-* &quot;-&quot;??\ _р_._-;_-@_-"/>
    <numFmt numFmtId="190" formatCode="#,##0.0"/>
    <numFmt numFmtId="191" formatCode="0.0"/>
    <numFmt numFmtId="192" formatCode="_-* #,##0.0_р_._-;\-* #,##0.0_р_._-;_-* &quot;-&quot;??_р_._-;_-@_-"/>
    <numFmt numFmtId="193" formatCode="0.0000"/>
    <numFmt numFmtId="194" formatCode="0.000"/>
    <numFmt numFmtId="195" formatCode="0.0E+00"/>
    <numFmt numFmtId="196" formatCode="0E+00"/>
    <numFmt numFmtId="197" formatCode="#,##0.00&quot;р.&quot;"/>
    <numFmt numFmtId="198" formatCode="#,##0.00_ ;\-#,##0.00\ "/>
    <numFmt numFmtId="199" formatCode="_-* #,##0.000_р_._-;\-* #,##0.000_р_._-;_-* &quot;-&quot;??_р_._-;_-@_-"/>
    <numFmt numFmtId="200" formatCode="0.00000"/>
    <numFmt numFmtId="201" formatCode="#,##0.0_ ;\-#,##0.0\ "/>
    <numFmt numFmtId="202" formatCode="#,##0_ ;\-#,##0\ "/>
    <numFmt numFmtId="203" formatCode="0.000000"/>
    <numFmt numFmtId="204" formatCode="[$-FC19]d\ mmmm\ yyyy\ &quot;г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dd/mm/yy;@"/>
    <numFmt numFmtId="210" formatCode="0.0000000000"/>
    <numFmt numFmtId="211" formatCode="0.000000000"/>
    <numFmt numFmtId="212" formatCode="0.00000000"/>
    <numFmt numFmtId="213" formatCode="0.0000000"/>
    <numFmt numFmtId="214" formatCode="0.0%"/>
    <numFmt numFmtId="215" formatCode="0.000%"/>
    <numFmt numFmtId="216" formatCode="#,##0.000"/>
    <numFmt numFmtId="217" formatCode="0.0000%"/>
    <numFmt numFmtId="218" formatCode="0.00000%"/>
    <numFmt numFmtId="219" formatCode="#,##0.0000"/>
    <numFmt numFmtId="220" formatCode="_-* #,##0_р_._-;\-* #,##0_р_._-;_-* &quot;-&quot;??_р_._-;_-@_-"/>
    <numFmt numFmtId="221" formatCode="_-* #,##0.0000_р_._-;\-* #,##0.0000_р_._-;_-* &quot;-&quot;??_р_._-;_-@_-"/>
  </numFmts>
  <fonts count="5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0"/>
    </font>
    <font>
      <b/>
      <i/>
      <sz val="11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 Cyr"/>
      <family val="1"/>
    </font>
    <font>
      <sz val="11"/>
      <color theme="1"/>
      <name val="Times New Roman Cyr"/>
      <family val="1"/>
    </font>
    <font>
      <b/>
      <sz val="11"/>
      <color theme="1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2" fontId="5" fillId="0" borderId="1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91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191" fontId="7" fillId="0" borderId="1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vertical="top"/>
    </xf>
    <xf numFmtId="2" fontId="7" fillId="0" borderId="11" xfId="0" applyNumberFormat="1" applyFont="1" applyFill="1" applyBorder="1" applyAlignment="1">
      <alignment horizontal="center" vertical="top"/>
    </xf>
    <xf numFmtId="2" fontId="53" fillId="0" borderId="11" xfId="0" applyNumberFormat="1" applyFont="1" applyFill="1" applyBorder="1" applyAlignment="1">
      <alignment horizontal="center" vertical="top"/>
    </xf>
    <xf numFmtId="2" fontId="5" fillId="0" borderId="10" xfId="60" applyNumberFormat="1" applyFont="1" applyFill="1" applyBorder="1" applyAlignment="1">
      <alignment horizontal="center" vertical="top"/>
    </xf>
    <xf numFmtId="191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191" fontId="5" fillId="0" borderId="10" xfId="0" applyNumberFormat="1" applyFont="1" applyFill="1" applyBorder="1" applyAlignment="1">
      <alignment horizontal="center" vertical="top" wrapText="1"/>
    </xf>
    <xf numFmtId="1" fontId="5" fillId="0" borderId="10" xfId="60" applyNumberFormat="1" applyFont="1" applyFill="1" applyBorder="1" applyAlignment="1">
      <alignment horizontal="center" vertical="top"/>
    </xf>
    <xf numFmtId="191" fontId="5" fillId="0" borderId="10" xfId="60" applyNumberFormat="1" applyFont="1" applyFill="1" applyBorder="1" applyAlignment="1">
      <alignment horizontal="center" vertical="top"/>
    </xf>
    <xf numFmtId="2" fontId="7" fillId="0" borderId="11" xfId="60" applyNumberFormat="1" applyFont="1" applyFill="1" applyBorder="1" applyAlignment="1">
      <alignment horizontal="center" vertical="top"/>
    </xf>
    <xf numFmtId="191" fontId="7" fillId="0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1" fontId="5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/>
    </xf>
    <xf numFmtId="2" fontId="7" fillId="0" borderId="10" xfId="60" applyNumberFormat="1" applyFont="1" applyFill="1" applyBorder="1" applyAlignment="1">
      <alignment horizontal="center" vertical="top"/>
    </xf>
    <xf numFmtId="191" fontId="7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53" fillId="0" borderId="11" xfId="0" applyNumberFormat="1" applyFont="1" applyFill="1" applyBorder="1" applyAlignment="1">
      <alignment horizontal="center"/>
    </xf>
    <xf numFmtId="2" fontId="5" fillId="0" borderId="10" xfId="60" applyNumberFormat="1" applyFont="1" applyFill="1" applyBorder="1" applyAlignment="1">
      <alignment horizontal="center"/>
    </xf>
    <xf numFmtId="19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91" fontId="5" fillId="0" borderId="10" xfId="0" applyNumberFormat="1" applyFont="1" applyFill="1" applyBorder="1" applyAlignment="1">
      <alignment horizontal="center" wrapText="1"/>
    </xf>
    <xf numFmtId="1" fontId="5" fillId="0" borderId="10" xfId="60" applyNumberFormat="1" applyFont="1" applyFill="1" applyBorder="1" applyAlignment="1">
      <alignment horizontal="center"/>
    </xf>
    <xf numFmtId="191" fontId="5" fillId="0" borderId="10" xfId="60" applyNumberFormat="1" applyFont="1" applyFill="1" applyBorder="1" applyAlignment="1">
      <alignment horizontal="center"/>
    </xf>
    <xf numFmtId="2" fontId="7" fillId="0" borderId="10" xfId="60" applyNumberFormat="1" applyFont="1" applyFill="1" applyBorder="1" applyAlignment="1">
      <alignment horizontal="center"/>
    </xf>
    <xf numFmtId="191" fontId="7" fillId="0" borderId="10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191" fontId="5" fillId="0" borderId="10" xfId="6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9" fontId="5" fillId="0" borderId="10" xfId="6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vertical="center"/>
    </xf>
    <xf numFmtId="191" fontId="12" fillId="0" borderId="1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53" fillId="0" borderId="10" xfId="6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191" fontId="6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191" fontId="6" fillId="0" borderId="10" xfId="0" applyNumberFormat="1" applyFont="1" applyFill="1" applyBorder="1" applyAlignment="1">
      <alignment horizontal="center"/>
    </xf>
    <xf numFmtId="1" fontId="55" fillId="0" borderId="10" xfId="0" applyNumberFormat="1" applyFont="1" applyFill="1" applyBorder="1" applyAlignment="1">
      <alignment horizontal="center"/>
    </xf>
    <xf numFmtId="2" fontId="55" fillId="0" borderId="10" xfId="0" applyNumberFormat="1" applyFont="1" applyFill="1" applyBorder="1" applyAlignment="1">
      <alignment wrapText="1"/>
    </xf>
    <xf numFmtId="1" fontId="55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 horizontal="center"/>
    </xf>
    <xf numFmtId="2" fontId="55" fillId="0" borderId="10" xfId="60" applyNumberFormat="1" applyFont="1" applyFill="1" applyBorder="1" applyAlignment="1">
      <alignment horizontal="center"/>
    </xf>
    <xf numFmtId="191" fontId="55" fillId="0" borderId="10" xfId="0" applyNumberFormat="1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191" fontId="55" fillId="0" borderId="10" xfId="0" applyNumberFormat="1" applyFont="1" applyFill="1" applyBorder="1" applyAlignment="1">
      <alignment horizontal="center" wrapText="1"/>
    </xf>
    <xf numFmtId="1" fontId="55" fillId="0" borderId="10" xfId="60" applyNumberFormat="1" applyFont="1" applyFill="1" applyBorder="1" applyAlignment="1">
      <alignment horizontal="center"/>
    </xf>
    <xf numFmtId="191" fontId="55" fillId="0" borderId="10" xfId="60" applyNumberFormat="1" applyFont="1" applyFill="1" applyBorder="1" applyAlignment="1">
      <alignment horizontal="center"/>
    </xf>
    <xf numFmtId="191" fontId="53" fillId="0" borderId="10" xfId="0" applyNumberFormat="1" applyFont="1" applyFill="1" applyBorder="1" applyAlignment="1">
      <alignment horizontal="center" wrapText="1"/>
    </xf>
    <xf numFmtId="191" fontId="12" fillId="0" borderId="10" xfId="0" applyNumberFormat="1" applyFont="1" applyFill="1" applyBorder="1" applyAlignment="1">
      <alignment horizontal="center" vertical="justify"/>
    </xf>
    <xf numFmtId="191" fontId="7" fillId="0" borderId="10" xfId="0" applyNumberFormat="1" applyFont="1" applyFill="1" applyBorder="1" applyAlignment="1">
      <alignment horizontal="center" vertical="justify"/>
    </xf>
    <xf numFmtId="0" fontId="5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justify" wrapText="1"/>
    </xf>
    <xf numFmtId="2" fontId="6" fillId="0" borderId="0" xfId="0" applyNumberFormat="1" applyFont="1" applyFill="1" applyAlignment="1">
      <alignment horizontal="justify" vertical="justify"/>
    </xf>
    <xf numFmtId="1" fontId="5" fillId="0" borderId="10" xfId="0" applyNumberFormat="1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justify" vertical="justify" wrapText="1"/>
    </xf>
    <xf numFmtId="2" fontId="5" fillId="0" borderId="0" xfId="0" applyNumberFormat="1" applyFont="1" applyFill="1" applyAlignment="1">
      <alignment horizontal="justify" vertical="justify"/>
    </xf>
    <xf numFmtId="49" fontId="5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/>
    </xf>
    <xf numFmtId="2" fontId="6" fillId="0" borderId="10" xfId="60" applyNumberFormat="1" applyFont="1" applyFill="1" applyBorder="1" applyAlignment="1">
      <alignment horizontal="center"/>
    </xf>
    <xf numFmtId="191" fontId="6" fillId="0" borderId="10" xfId="6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191" fontId="7" fillId="0" borderId="10" xfId="6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Continuous"/>
    </xf>
    <xf numFmtId="191" fontId="53" fillId="0" borderId="10" xfId="0" applyNumberFormat="1" applyFont="1" applyFill="1" applyBorder="1" applyAlignment="1">
      <alignment horizontal="center"/>
    </xf>
    <xf numFmtId="191" fontId="12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wrapText="1"/>
    </xf>
    <xf numFmtId="1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191" fontId="13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5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191" fontId="5" fillId="0" borderId="10" xfId="0" applyNumberFormat="1" applyFont="1" applyFill="1" applyBorder="1" applyAlignment="1">
      <alignment horizontal="center"/>
    </xf>
    <xf numFmtId="191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1" fontId="6" fillId="0" borderId="10" xfId="6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/>
    </xf>
    <xf numFmtId="191" fontId="6" fillId="0" borderId="10" xfId="0" applyNumberFormat="1" applyFont="1" applyFill="1" applyBorder="1" applyAlignment="1">
      <alignment/>
    </xf>
    <xf numFmtId="191" fontId="54" fillId="0" borderId="10" xfId="0" applyNumberFormat="1" applyFont="1" applyFill="1" applyBorder="1" applyAlignment="1">
      <alignment/>
    </xf>
    <xf numFmtId="1" fontId="54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2" fontId="12" fillId="0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1" fontId="54" fillId="0" borderId="10" xfId="0" applyNumberFormat="1" applyFont="1" applyFill="1" applyBorder="1" applyAlignment="1">
      <alignment wrapText="1"/>
    </xf>
    <xf numFmtId="2" fontId="5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2" fontId="9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91" fontId="7" fillId="0" borderId="14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2" fontId="7" fillId="0" borderId="11" xfId="60" applyNumberFormat="1" applyFont="1" applyFill="1" applyBorder="1" applyAlignment="1">
      <alignment horizontal="center"/>
    </xf>
    <xf numFmtId="191" fontId="7" fillId="0" borderId="10" xfId="62" applyNumberFormat="1" applyFont="1" applyFill="1" applyBorder="1" applyAlignment="1">
      <alignment horizontal="center"/>
    </xf>
    <xf numFmtId="2" fontId="7" fillId="0" borderId="10" xfId="62" applyNumberFormat="1" applyFont="1" applyFill="1" applyBorder="1" applyAlignment="1">
      <alignment horizontal="center"/>
    </xf>
    <xf numFmtId="198" fontId="5" fillId="0" borderId="10" xfId="6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193" fontId="5" fillId="0" borderId="10" xfId="0" applyNumberFormat="1" applyFont="1" applyFill="1" applyBorder="1" applyAlignment="1">
      <alignment horizontal="center"/>
    </xf>
    <xf numFmtId="193" fontId="6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191" fontId="7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91" fontId="5" fillId="0" borderId="15" xfId="60" applyNumberFormat="1" applyFont="1" applyFill="1" applyBorder="1" applyAlignment="1">
      <alignment/>
    </xf>
    <xf numFmtId="1" fontId="13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94" fontId="5" fillId="0" borderId="15" xfId="6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 wrapText="1"/>
    </xf>
    <xf numFmtId="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" fontId="11" fillId="0" borderId="15" xfId="0" applyNumberFormat="1" applyFont="1" applyFill="1" applyBorder="1" applyAlignment="1">
      <alignment horizontal="center" vertical="center"/>
    </xf>
    <xf numFmtId="191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/>
    </xf>
    <xf numFmtId="191" fontId="14" fillId="0" borderId="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91" fontId="53" fillId="0" borderId="14" xfId="0" applyNumberFormat="1" applyFont="1" applyFill="1" applyBorder="1" applyAlignment="1">
      <alignment horizontal="center" vertical="center" wrapText="1"/>
    </xf>
    <xf numFmtId="191" fontId="53" fillId="0" borderId="13" xfId="0" applyNumberFormat="1" applyFont="1" applyFill="1" applyBorder="1" applyAlignment="1">
      <alignment horizontal="center" vertical="center" wrapText="1"/>
    </xf>
    <xf numFmtId="191" fontId="5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left"/>
    </xf>
    <xf numFmtId="1" fontId="5" fillId="0" borderId="14" xfId="0" applyNumberFormat="1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" fontId="5" fillId="0" borderId="10" xfId="60" applyNumberFormat="1" applyFont="1" applyFill="1" applyBorder="1" applyAlignment="1">
      <alignment horizontal="center"/>
    </xf>
    <xf numFmtId="191" fontId="5" fillId="0" borderId="10" xfId="60" applyNumberFormat="1" applyFont="1" applyFill="1" applyBorder="1" applyAlignment="1">
      <alignment horizontal="center"/>
    </xf>
    <xf numFmtId="2" fontId="7" fillId="0" borderId="10" xfId="60" applyNumberFormat="1" applyFont="1" applyFill="1" applyBorder="1" applyAlignment="1">
      <alignment horizontal="center"/>
    </xf>
    <xf numFmtId="191" fontId="5" fillId="0" borderId="14" xfId="0" applyNumberFormat="1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center" vertical="center" wrapText="1"/>
    </xf>
    <xf numFmtId="191" fontId="7" fillId="0" borderId="14" xfId="0" applyNumberFormat="1" applyFont="1" applyFill="1" applyBorder="1" applyAlignment="1">
      <alignment horizontal="center" vertical="center" wrapText="1"/>
    </xf>
    <xf numFmtId="191" fontId="7" fillId="0" borderId="13" xfId="0" applyNumberFormat="1" applyFont="1" applyFill="1" applyBorder="1" applyAlignment="1">
      <alignment horizontal="center" vertical="center" wrapText="1"/>
    </xf>
    <xf numFmtId="191" fontId="5" fillId="0" borderId="12" xfId="6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91" fontId="5" fillId="0" borderId="10" xfId="6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91" fontId="14" fillId="0" borderId="16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ХАРАКТЕРИСТИКА Лянтор АКВАсеть на 01.09.06г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82"/>
  <sheetViews>
    <sheetView zoomScale="98" zoomScaleNormal="98" zoomScalePageLayoutView="0" workbookViewId="0" topLeftCell="A524">
      <pane xSplit="4" topLeftCell="E1" activePane="topRight" state="frozen"/>
      <selection pane="topLeft" activeCell="A149" sqref="A149"/>
      <selection pane="topRight" activeCell="L508" sqref="L508"/>
    </sheetView>
  </sheetViews>
  <sheetFormatPr defaultColWidth="9.00390625" defaultRowHeight="30" customHeight="1"/>
  <cols>
    <col min="1" max="1" width="6.25390625" style="150" customWidth="1"/>
    <col min="2" max="2" width="33.875" style="155" customWidth="1"/>
    <col min="3" max="3" width="10.00390625" style="150" customWidth="1"/>
    <col min="4" max="4" width="12.25390625" style="150" hidden="1" customWidth="1"/>
    <col min="5" max="5" width="11.625" style="150" hidden="1" customWidth="1"/>
    <col min="6" max="6" width="15.625" style="150" customWidth="1"/>
    <col min="7" max="7" width="11.625" style="150" customWidth="1"/>
    <col min="8" max="8" width="13.375" style="150" customWidth="1"/>
    <col min="9" max="9" width="11.125" style="150" customWidth="1"/>
    <col min="10" max="10" width="10.125" style="150" customWidth="1"/>
    <col min="11" max="11" width="10.875" style="150" customWidth="1"/>
    <col min="12" max="12" width="12.875" style="150" customWidth="1"/>
    <col min="13" max="13" width="11.875" style="150" customWidth="1"/>
    <col min="14" max="14" width="11.625" style="166" customWidth="1"/>
    <col min="15" max="15" width="11.625" style="150" customWidth="1"/>
    <col min="16" max="16" width="14.375" style="150" customWidth="1"/>
    <col min="17" max="17" width="13.00390625" style="150" customWidth="1"/>
    <col min="18" max="18" width="11.375" style="150" customWidth="1"/>
    <col min="19" max="19" width="10.875" style="150" customWidth="1"/>
    <col min="20" max="20" width="10.375" style="150" customWidth="1"/>
    <col min="21" max="21" width="11.875" style="150" customWidth="1"/>
    <col min="22" max="22" width="9.25390625" style="150" customWidth="1"/>
    <col min="23" max="23" width="10.25390625" style="150" customWidth="1"/>
    <col min="24" max="24" width="15.875" style="150" customWidth="1"/>
    <col min="25" max="25" width="9.00390625" style="150" customWidth="1"/>
    <col min="26" max="26" width="13.125" style="150" customWidth="1"/>
    <col min="27" max="27" width="15.00390625" style="150" customWidth="1"/>
    <col min="28" max="28" width="18.375" style="150" customWidth="1"/>
    <col min="29" max="29" width="17.625" style="150" customWidth="1"/>
    <col min="30" max="30" width="11.25390625" style="150" customWidth="1"/>
    <col min="31" max="31" width="9.125" style="153" customWidth="1"/>
    <col min="32" max="16384" width="9.125" style="150" customWidth="1"/>
  </cols>
  <sheetData>
    <row r="1" spans="1:31" s="3" customFormat="1" ht="30" customHeight="1">
      <c r="A1" s="212" t="s">
        <v>368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"/>
    </row>
    <row r="2" spans="1:30" s="5" customFormat="1" ht="30" customHeight="1">
      <c r="A2" s="213" t="s">
        <v>103</v>
      </c>
      <c r="B2" s="215" t="s">
        <v>104</v>
      </c>
      <c r="C2" s="204" t="s">
        <v>198</v>
      </c>
      <c r="D2" s="217" t="s">
        <v>96</v>
      </c>
      <c r="E2" s="217" t="s">
        <v>105</v>
      </c>
      <c r="F2" s="217" t="s">
        <v>106</v>
      </c>
      <c r="G2" s="217" t="s">
        <v>107</v>
      </c>
      <c r="H2" s="204" t="s">
        <v>108</v>
      </c>
      <c r="I2" s="204" t="s">
        <v>109</v>
      </c>
      <c r="J2" s="204" t="s">
        <v>110</v>
      </c>
      <c r="K2" s="215" t="s">
        <v>102</v>
      </c>
      <c r="L2" s="222" t="s">
        <v>101</v>
      </c>
      <c r="M2" s="224" t="s">
        <v>237</v>
      </c>
      <c r="N2" s="206" t="s">
        <v>332</v>
      </c>
      <c r="O2" s="206" t="s">
        <v>231</v>
      </c>
      <c r="P2" s="226" t="s">
        <v>333</v>
      </c>
      <c r="Q2" s="228" t="s">
        <v>1</v>
      </c>
      <c r="R2" s="216"/>
      <c r="S2" s="230" t="s">
        <v>334</v>
      </c>
      <c r="T2" s="231"/>
      <c r="U2" s="231"/>
      <c r="V2" s="231"/>
      <c r="W2" s="232"/>
      <c r="X2" s="222" t="s">
        <v>76</v>
      </c>
      <c r="Y2" s="229" t="s">
        <v>97</v>
      </c>
      <c r="Z2" s="229" t="s">
        <v>98</v>
      </c>
      <c r="AA2" s="229" t="s">
        <v>99</v>
      </c>
      <c r="AB2" s="229" t="s">
        <v>100</v>
      </c>
      <c r="AC2" s="218" t="s">
        <v>86</v>
      </c>
      <c r="AD2" s="218" t="s">
        <v>201</v>
      </c>
    </row>
    <row r="3" spans="1:30" s="5" customFormat="1" ht="30" customHeight="1">
      <c r="A3" s="214"/>
      <c r="B3" s="216"/>
      <c r="C3" s="205"/>
      <c r="D3" s="216"/>
      <c r="E3" s="216"/>
      <c r="F3" s="216"/>
      <c r="G3" s="216"/>
      <c r="H3" s="205"/>
      <c r="I3" s="205"/>
      <c r="J3" s="205"/>
      <c r="K3" s="216"/>
      <c r="L3" s="223"/>
      <c r="M3" s="225"/>
      <c r="N3" s="207"/>
      <c r="O3" s="207"/>
      <c r="P3" s="227"/>
      <c r="Q3" s="216"/>
      <c r="R3" s="216"/>
      <c r="S3" s="233"/>
      <c r="T3" s="234"/>
      <c r="U3" s="234"/>
      <c r="V3" s="234"/>
      <c r="W3" s="235"/>
      <c r="X3" s="223"/>
      <c r="Y3" s="216"/>
      <c r="Z3" s="216"/>
      <c r="AA3" s="216"/>
      <c r="AB3" s="216"/>
      <c r="AC3" s="218"/>
      <c r="AD3" s="218"/>
    </row>
    <row r="4" spans="1:30" s="5" customFormat="1" ht="30" customHeight="1">
      <c r="A4" s="214"/>
      <c r="B4" s="216"/>
      <c r="C4" s="205"/>
      <c r="D4" s="216"/>
      <c r="E4" s="216"/>
      <c r="F4" s="216"/>
      <c r="G4" s="216"/>
      <c r="H4" s="205"/>
      <c r="I4" s="205"/>
      <c r="J4" s="205"/>
      <c r="K4" s="216"/>
      <c r="L4" s="223"/>
      <c r="M4" s="225"/>
      <c r="N4" s="207"/>
      <c r="O4" s="207"/>
      <c r="P4" s="227"/>
      <c r="Q4" s="216"/>
      <c r="R4" s="216"/>
      <c r="S4" s="236"/>
      <c r="T4" s="237"/>
      <c r="U4" s="237"/>
      <c r="V4" s="237"/>
      <c r="W4" s="238"/>
      <c r="X4" s="223"/>
      <c r="Y4" s="216"/>
      <c r="Z4" s="216"/>
      <c r="AA4" s="216"/>
      <c r="AB4" s="216"/>
      <c r="AC4" s="218"/>
      <c r="AD4" s="218"/>
    </row>
    <row r="5" spans="1:30" s="5" customFormat="1" ht="30" customHeight="1">
      <c r="A5" s="214"/>
      <c r="B5" s="216"/>
      <c r="C5" s="205"/>
      <c r="D5" s="216"/>
      <c r="E5" s="216"/>
      <c r="F5" s="216"/>
      <c r="G5" s="216"/>
      <c r="H5" s="205"/>
      <c r="I5" s="205"/>
      <c r="J5" s="205"/>
      <c r="K5" s="216"/>
      <c r="L5" s="223"/>
      <c r="M5" s="225"/>
      <c r="N5" s="208"/>
      <c r="O5" s="207"/>
      <c r="P5" s="227"/>
      <c r="Q5" s="4" t="s">
        <v>0</v>
      </c>
      <c r="R5" s="4" t="s">
        <v>2</v>
      </c>
      <c r="S5" s="6" t="s">
        <v>232</v>
      </c>
      <c r="T5" s="6" t="s">
        <v>233</v>
      </c>
      <c r="U5" s="161" t="s">
        <v>236</v>
      </c>
      <c r="V5" s="160" t="s">
        <v>234</v>
      </c>
      <c r="W5" s="160" t="s">
        <v>235</v>
      </c>
      <c r="X5" s="223"/>
      <c r="Y5" s="216"/>
      <c r="Z5" s="216"/>
      <c r="AA5" s="216"/>
      <c r="AB5" s="216"/>
      <c r="AC5" s="218"/>
      <c r="AD5" s="218"/>
    </row>
    <row r="6" spans="1:30" s="11" customFormat="1" ht="30" customHeight="1">
      <c r="A6" s="7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9">
        <v>13</v>
      </c>
      <c r="N6" s="9">
        <v>14</v>
      </c>
      <c r="O6" s="9">
        <v>15</v>
      </c>
      <c r="P6" s="7">
        <v>16</v>
      </c>
      <c r="Q6" s="7">
        <v>17</v>
      </c>
      <c r="R6" s="7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</row>
    <row r="7" spans="1:31" s="26" customFormat="1" ht="30" customHeight="1">
      <c r="A7" s="12">
        <v>1</v>
      </c>
      <c r="B7" s="1" t="s">
        <v>6</v>
      </c>
      <c r="C7" s="12">
        <v>1</v>
      </c>
      <c r="D7" s="12">
        <v>1</v>
      </c>
      <c r="E7" s="12">
        <v>1982</v>
      </c>
      <c r="F7" s="13" t="s">
        <v>7</v>
      </c>
      <c r="G7" s="12" t="s">
        <v>5</v>
      </c>
      <c r="H7" s="12">
        <v>2</v>
      </c>
      <c r="I7" s="12">
        <v>2</v>
      </c>
      <c r="J7" s="12">
        <v>16</v>
      </c>
      <c r="K7" s="14">
        <v>494.8</v>
      </c>
      <c r="L7" s="18">
        <v>896.9</v>
      </c>
      <c r="M7" s="14">
        <v>959.9</v>
      </c>
      <c r="N7" s="53">
        <f>L7+T7+U7</f>
        <v>1072.9</v>
      </c>
      <c r="O7" s="15">
        <v>1156.9</v>
      </c>
      <c r="P7" s="16">
        <v>3490</v>
      </c>
      <c r="Q7" s="17" t="s">
        <v>4</v>
      </c>
      <c r="R7" s="18">
        <v>768.2</v>
      </c>
      <c r="S7" s="19">
        <v>91</v>
      </c>
      <c r="T7" s="14">
        <v>70</v>
      </c>
      <c r="U7" s="14">
        <v>106</v>
      </c>
      <c r="V7" s="23">
        <v>63</v>
      </c>
      <c r="W7" s="14">
        <v>0</v>
      </c>
      <c r="X7" s="20" t="s">
        <v>279</v>
      </c>
      <c r="Y7" s="21">
        <v>49</v>
      </c>
      <c r="Z7" s="22" t="s">
        <v>111</v>
      </c>
      <c r="AA7" s="23">
        <v>1148.7</v>
      </c>
      <c r="AB7" s="22" t="s">
        <v>8</v>
      </c>
      <c r="AC7" s="20" t="s">
        <v>76</v>
      </c>
      <c r="AD7" s="24" t="s">
        <v>202</v>
      </c>
      <c r="AE7" s="25"/>
    </row>
    <row r="8" spans="1:31" s="26" customFormat="1" ht="30" customHeight="1">
      <c r="A8" s="12">
        <v>2</v>
      </c>
      <c r="B8" s="1" t="s">
        <v>6</v>
      </c>
      <c r="C8" s="12">
        <v>1</v>
      </c>
      <c r="D8" s="12">
        <v>2</v>
      </c>
      <c r="E8" s="12">
        <v>1983</v>
      </c>
      <c r="F8" s="13" t="s">
        <v>7</v>
      </c>
      <c r="G8" s="12" t="s">
        <v>5</v>
      </c>
      <c r="H8" s="12">
        <v>2</v>
      </c>
      <c r="I8" s="12">
        <v>2</v>
      </c>
      <c r="J8" s="27">
        <v>19</v>
      </c>
      <c r="K8" s="28">
        <v>475.8</v>
      </c>
      <c r="L8" s="18">
        <v>891.8</v>
      </c>
      <c r="M8" s="14">
        <v>940.8</v>
      </c>
      <c r="N8" s="53">
        <f aca="true" t="shared" si="0" ref="N8:N73">L8+T8+U8</f>
        <v>1093.2</v>
      </c>
      <c r="O8" s="15">
        <v>1169.56</v>
      </c>
      <c r="P8" s="16">
        <v>3534</v>
      </c>
      <c r="Q8" s="17" t="s">
        <v>4</v>
      </c>
      <c r="R8" s="18">
        <v>786.9</v>
      </c>
      <c r="S8" s="28">
        <v>118.56</v>
      </c>
      <c r="T8" s="28">
        <v>91.2</v>
      </c>
      <c r="U8" s="28">
        <v>110.2</v>
      </c>
      <c r="V8" s="29">
        <v>49</v>
      </c>
      <c r="W8" s="28">
        <v>0</v>
      </c>
      <c r="X8" s="20" t="s">
        <v>279</v>
      </c>
      <c r="Y8" s="21">
        <v>44</v>
      </c>
      <c r="Z8" s="22" t="s">
        <v>111</v>
      </c>
      <c r="AA8" s="29">
        <v>722.2</v>
      </c>
      <c r="AB8" s="22" t="s">
        <v>8</v>
      </c>
      <c r="AC8" s="20" t="s">
        <v>76</v>
      </c>
      <c r="AD8" s="30" t="s">
        <v>202</v>
      </c>
      <c r="AE8" s="25"/>
    </row>
    <row r="9" spans="1:30" s="26" customFormat="1" ht="30" customHeight="1">
      <c r="A9" s="12">
        <v>3</v>
      </c>
      <c r="B9" s="1" t="s">
        <v>9</v>
      </c>
      <c r="C9" s="12">
        <v>1</v>
      </c>
      <c r="D9" s="12">
        <v>4</v>
      </c>
      <c r="E9" s="12">
        <v>1986</v>
      </c>
      <c r="F9" s="13" t="s">
        <v>10</v>
      </c>
      <c r="G9" s="12" t="s">
        <v>3</v>
      </c>
      <c r="H9" s="12">
        <v>2</v>
      </c>
      <c r="I9" s="12">
        <v>2</v>
      </c>
      <c r="J9" s="12">
        <v>4</v>
      </c>
      <c r="K9" s="28">
        <v>179.8</v>
      </c>
      <c r="L9" s="18">
        <v>286.9</v>
      </c>
      <c r="M9" s="14">
        <v>286.9</v>
      </c>
      <c r="N9" s="53">
        <f t="shared" si="0"/>
        <v>290.79999999999995</v>
      </c>
      <c r="O9" s="15">
        <v>290.8</v>
      </c>
      <c r="P9" s="16">
        <v>1089</v>
      </c>
      <c r="Q9" s="17" t="s">
        <v>4</v>
      </c>
      <c r="R9" s="18">
        <v>231.3</v>
      </c>
      <c r="S9" s="28">
        <v>29.3</v>
      </c>
      <c r="T9" s="28">
        <v>0</v>
      </c>
      <c r="U9" s="28">
        <v>3.9</v>
      </c>
      <c r="V9" s="28">
        <v>0</v>
      </c>
      <c r="W9" s="28">
        <v>0</v>
      </c>
      <c r="X9" s="20" t="s">
        <v>279</v>
      </c>
      <c r="Y9" s="21">
        <v>43</v>
      </c>
      <c r="Z9" s="22" t="s">
        <v>111</v>
      </c>
      <c r="AA9" s="29">
        <v>455.9</v>
      </c>
      <c r="AB9" s="22" t="s">
        <v>8</v>
      </c>
      <c r="AC9" s="20" t="s">
        <v>76</v>
      </c>
      <c r="AD9" s="30"/>
    </row>
    <row r="10" spans="1:31" s="26" customFormat="1" ht="30" customHeight="1">
      <c r="A10" s="12">
        <v>4</v>
      </c>
      <c r="B10" s="1" t="s">
        <v>6</v>
      </c>
      <c r="C10" s="12">
        <v>1</v>
      </c>
      <c r="D10" s="12">
        <v>6</v>
      </c>
      <c r="E10" s="12">
        <v>1986</v>
      </c>
      <c r="F10" s="13" t="s">
        <v>7</v>
      </c>
      <c r="G10" s="12" t="s">
        <v>5</v>
      </c>
      <c r="H10" s="12">
        <v>2</v>
      </c>
      <c r="I10" s="12">
        <v>2</v>
      </c>
      <c r="J10" s="12">
        <v>16</v>
      </c>
      <c r="K10" s="28">
        <v>498.2</v>
      </c>
      <c r="L10" s="18">
        <v>903.7</v>
      </c>
      <c r="M10" s="28">
        <v>966.7</v>
      </c>
      <c r="N10" s="53">
        <f>L10+T10+U10</f>
        <v>1071.5</v>
      </c>
      <c r="O10" s="15">
        <v>1160.99</v>
      </c>
      <c r="P10" s="16">
        <v>3490</v>
      </c>
      <c r="Q10" s="17" t="s">
        <v>4</v>
      </c>
      <c r="R10" s="18">
        <v>768.2</v>
      </c>
      <c r="S10" s="28">
        <v>114.8</v>
      </c>
      <c r="T10" s="28">
        <v>88.3</v>
      </c>
      <c r="U10" s="28">
        <v>79.5</v>
      </c>
      <c r="V10" s="29">
        <v>63</v>
      </c>
      <c r="W10" s="28">
        <v>0</v>
      </c>
      <c r="X10" s="20" t="s">
        <v>279</v>
      </c>
      <c r="Y10" s="21">
        <v>44</v>
      </c>
      <c r="Z10" s="22" t="s">
        <v>111</v>
      </c>
      <c r="AA10" s="29">
        <v>870</v>
      </c>
      <c r="AB10" s="22" t="s">
        <v>8</v>
      </c>
      <c r="AC10" s="20" t="s">
        <v>76</v>
      </c>
      <c r="AD10" s="30" t="s">
        <v>202</v>
      </c>
      <c r="AE10" s="25"/>
    </row>
    <row r="11" spans="1:30" s="26" customFormat="1" ht="30" customHeight="1">
      <c r="A11" s="12">
        <v>5</v>
      </c>
      <c r="B11" s="1" t="s">
        <v>6</v>
      </c>
      <c r="C11" s="12">
        <v>1</v>
      </c>
      <c r="D11" s="12">
        <v>7</v>
      </c>
      <c r="E11" s="12">
        <v>1986</v>
      </c>
      <c r="F11" s="13" t="s">
        <v>7</v>
      </c>
      <c r="G11" s="12" t="s">
        <v>5</v>
      </c>
      <c r="H11" s="12">
        <v>2</v>
      </c>
      <c r="I11" s="12">
        <v>2</v>
      </c>
      <c r="J11" s="12">
        <v>16</v>
      </c>
      <c r="K11" s="28">
        <v>498</v>
      </c>
      <c r="L11" s="18">
        <v>896.9</v>
      </c>
      <c r="M11" s="28">
        <v>956.4</v>
      </c>
      <c r="N11" s="53">
        <f t="shared" si="0"/>
        <v>1069.7</v>
      </c>
      <c r="O11" s="15">
        <v>1149.78</v>
      </c>
      <c r="P11" s="16">
        <v>3475</v>
      </c>
      <c r="Q11" s="17" t="s">
        <v>4</v>
      </c>
      <c r="R11" s="18">
        <v>812.4</v>
      </c>
      <c r="S11" s="28">
        <v>89.2</v>
      </c>
      <c r="T11" s="28">
        <v>68.6</v>
      </c>
      <c r="U11" s="28">
        <v>104.2</v>
      </c>
      <c r="V11" s="29">
        <v>59.5</v>
      </c>
      <c r="W11" s="28">
        <v>0</v>
      </c>
      <c r="X11" s="20" t="s">
        <v>279</v>
      </c>
      <c r="Y11" s="21">
        <v>66</v>
      </c>
      <c r="Z11" s="22" t="s">
        <v>111</v>
      </c>
      <c r="AA11" s="29">
        <v>1286.2</v>
      </c>
      <c r="AB11" s="22" t="s">
        <v>8</v>
      </c>
      <c r="AC11" s="20" t="s">
        <v>76</v>
      </c>
      <c r="AD11" s="30" t="s">
        <v>203</v>
      </c>
    </row>
    <row r="12" spans="1:31" s="26" customFormat="1" ht="30" customHeight="1">
      <c r="A12" s="12">
        <v>6</v>
      </c>
      <c r="B12" s="1" t="s">
        <v>6</v>
      </c>
      <c r="C12" s="12">
        <v>1</v>
      </c>
      <c r="D12" s="12">
        <v>8</v>
      </c>
      <c r="E12" s="12">
        <v>1986</v>
      </c>
      <c r="F12" s="13" t="s">
        <v>7</v>
      </c>
      <c r="G12" s="12" t="s">
        <v>5</v>
      </c>
      <c r="H12" s="12">
        <v>2</v>
      </c>
      <c r="I12" s="12">
        <v>2</v>
      </c>
      <c r="J12" s="12">
        <v>16</v>
      </c>
      <c r="K12" s="28">
        <v>495.3</v>
      </c>
      <c r="L12" s="18">
        <v>895.1</v>
      </c>
      <c r="M12" s="28">
        <v>958.1</v>
      </c>
      <c r="N12" s="53">
        <f t="shared" si="0"/>
        <v>1065</v>
      </c>
      <c r="O12" s="15">
        <v>1148.82</v>
      </c>
      <c r="P12" s="16">
        <v>3507</v>
      </c>
      <c r="Q12" s="17" t="s">
        <v>4</v>
      </c>
      <c r="R12" s="18">
        <v>774.7</v>
      </c>
      <c r="S12" s="28">
        <v>90.2</v>
      </c>
      <c r="T12" s="28">
        <v>69.4</v>
      </c>
      <c r="U12" s="28">
        <v>100.5</v>
      </c>
      <c r="V12" s="29">
        <v>63</v>
      </c>
      <c r="W12" s="28">
        <v>0</v>
      </c>
      <c r="X12" s="20" t="s">
        <v>279</v>
      </c>
      <c r="Y12" s="21">
        <v>51</v>
      </c>
      <c r="Z12" s="22" t="s">
        <v>111</v>
      </c>
      <c r="AA12" s="29">
        <v>1493.2</v>
      </c>
      <c r="AB12" s="22" t="s">
        <v>8</v>
      </c>
      <c r="AC12" s="20" t="s">
        <v>76</v>
      </c>
      <c r="AD12" s="30" t="s">
        <v>202</v>
      </c>
      <c r="AE12" s="25"/>
    </row>
    <row r="13" spans="1:31" s="26" customFormat="1" ht="30" customHeight="1">
      <c r="A13" s="12">
        <v>7</v>
      </c>
      <c r="B13" s="1" t="s">
        <v>6</v>
      </c>
      <c r="C13" s="12">
        <v>1</v>
      </c>
      <c r="D13" s="12" t="s">
        <v>11</v>
      </c>
      <c r="E13" s="12">
        <v>1986</v>
      </c>
      <c r="F13" s="13" t="s">
        <v>7</v>
      </c>
      <c r="G13" s="12" t="s">
        <v>5</v>
      </c>
      <c r="H13" s="12">
        <v>2</v>
      </c>
      <c r="I13" s="12">
        <v>2</v>
      </c>
      <c r="J13" s="12">
        <v>16</v>
      </c>
      <c r="K13" s="28">
        <v>499.2</v>
      </c>
      <c r="L13" s="18">
        <v>899.7</v>
      </c>
      <c r="M13" s="28">
        <v>962.7</v>
      </c>
      <c r="N13" s="53">
        <f t="shared" si="0"/>
        <v>1073.8</v>
      </c>
      <c r="O13" s="15">
        <v>1157.8</v>
      </c>
      <c r="P13" s="16">
        <v>3485</v>
      </c>
      <c r="Q13" s="17" t="s">
        <v>4</v>
      </c>
      <c r="R13" s="18">
        <v>802.8</v>
      </c>
      <c r="S13" s="28">
        <v>91</v>
      </c>
      <c r="T13" s="28">
        <v>70</v>
      </c>
      <c r="U13" s="28">
        <v>104.1</v>
      </c>
      <c r="V13" s="29">
        <v>63</v>
      </c>
      <c r="W13" s="28">
        <v>0</v>
      </c>
      <c r="X13" s="20" t="s">
        <v>279</v>
      </c>
      <c r="Y13" s="21">
        <v>40</v>
      </c>
      <c r="Z13" s="22" t="s">
        <v>111</v>
      </c>
      <c r="AA13" s="29">
        <v>1476.2</v>
      </c>
      <c r="AB13" s="22" t="s">
        <v>8</v>
      </c>
      <c r="AC13" s="20" t="s">
        <v>76</v>
      </c>
      <c r="AD13" s="30" t="s">
        <v>202</v>
      </c>
      <c r="AE13" s="25"/>
    </row>
    <row r="14" spans="1:30" s="26" customFormat="1" ht="30" customHeight="1">
      <c r="A14" s="12">
        <v>8</v>
      </c>
      <c r="B14" s="1" t="s">
        <v>6</v>
      </c>
      <c r="C14" s="12">
        <v>1</v>
      </c>
      <c r="D14" s="12">
        <v>10</v>
      </c>
      <c r="E14" s="12">
        <v>1986</v>
      </c>
      <c r="F14" s="13" t="s">
        <v>7</v>
      </c>
      <c r="G14" s="12" t="s">
        <v>5</v>
      </c>
      <c r="H14" s="12">
        <v>2</v>
      </c>
      <c r="I14" s="12">
        <v>2</v>
      </c>
      <c r="J14" s="12">
        <v>16</v>
      </c>
      <c r="K14" s="28">
        <v>496.2</v>
      </c>
      <c r="L14" s="18">
        <v>901.5</v>
      </c>
      <c r="M14" s="28">
        <v>964.5</v>
      </c>
      <c r="N14" s="53">
        <f t="shared" si="0"/>
        <v>1077.4</v>
      </c>
      <c r="O14" s="15">
        <v>1161.28</v>
      </c>
      <c r="P14" s="16">
        <v>3490</v>
      </c>
      <c r="Q14" s="17" t="s">
        <v>4</v>
      </c>
      <c r="R14" s="18">
        <v>768.2</v>
      </c>
      <c r="S14" s="28">
        <v>90.5</v>
      </c>
      <c r="T14" s="28">
        <v>69.6</v>
      </c>
      <c r="U14" s="28">
        <v>106.3</v>
      </c>
      <c r="V14" s="29">
        <v>63</v>
      </c>
      <c r="W14" s="28">
        <v>0</v>
      </c>
      <c r="X14" s="20" t="s">
        <v>279</v>
      </c>
      <c r="Y14" s="21">
        <v>71</v>
      </c>
      <c r="Z14" s="22" t="s">
        <v>111</v>
      </c>
      <c r="AA14" s="29">
        <v>1091.7</v>
      </c>
      <c r="AB14" s="22" t="s">
        <v>8</v>
      </c>
      <c r="AC14" s="20" t="s">
        <v>76</v>
      </c>
      <c r="AD14" s="30" t="s">
        <v>203</v>
      </c>
    </row>
    <row r="15" spans="1:30" s="26" customFormat="1" ht="30" customHeight="1">
      <c r="A15" s="12">
        <v>9</v>
      </c>
      <c r="B15" s="1" t="s">
        <v>6</v>
      </c>
      <c r="C15" s="12">
        <v>1</v>
      </c>
      <c r="D15" s="12">
        <v>11</v>
      </c>
      <c r="E15" s="12">
        <v>1984</v>
      </c>
      <c r="F15" s="13" t="s">
        <v>10</v>
      </c>
      <c r="G15" s="12" t="s">
        <v>3</v>
      </c>
      <c r="H15" s="12">
        <v>3</v>
      </c>
      <c r="I15" s="12">
        <v>2</v>
      </c>
      <c r="J15" s="12">
        <v>12</v>
      </c>
      <c r="K15" s="28">
        <v>309.5</v>
      </c>
      <c r="L15" s="18">
        <v>514.2</v>
      </c>
      <c r="M15" s="28">
        <v>590.4</v>
      </c>
      <c r="N15" s="53">
        <f t="shared" si="0"/>
        <v>575.4</v>
      </c>
      <c r="O15" s="15">
        <v>668.49</v>
      </c>
      <c r="P15" s="16">
        <v>2134</v>
      </c>
      <c r="Q15" s="17" t="s">
        <v>4</v>
      </c>
      <c r="R15" s="18">
        <v>577.2</v>
      </c>
      <c r="S15" s="28">
        <v>75.9</v>
      </c>
      <c r="T15" s="28">
        <v>56.3</v>
      </c>
      <c r="U15" s="28">
        <v>4.9</v>
      </c>
      <c r="V15" s="29">
        <v>76.2</v>
      </c>
      <c r="W15" s="28">
        <v>0</v>
      </c>
      <c r="X15" s="20" t="s">
        <v>279</v>
      </c>
      <c r="Y15" s="21">
        <v>0</v>
      </c>
      <c r="Z15" s="22" t="s">
        <v>112</v>
      </c>
      <c r="AA15" s="29">
        <v>856.6</v>
      </c>
      <c r="AB15" s="22" t="s">
        <v>8</v>
      </c>
      <c r="AC15" s="20" t="s">
        <v>76</v>
      </c>
      <c r="AD15" s="30"/>
    </row>
    <row r="16" spans="1:30" s="5" customFormat="1" ht="30" customHeight="1">
      <c r="A16" s="31">
        <v>10</v>
      </c>
      <c r="B16" s="32" t="s">
        <v>6</v>
      </c>
      <c r="C16" s="31">
        <v>1</v>
      </c>
      <c r="D16" s="31">
        <v>17</v>
      </c>
      <c r="E16" s="31">
        <v>1982</v>
      </c>
      <c r="F16" s="33" t="s">
        <v>10</v>
      </c>
      <c r="G16" s="31" t="s">
        <v>3</v>
      </c>
      <c r="H16" s="31">
        <v>3</v>
      </c>
      <c r="I16" s="31">
        <v>2</v>
      </c>
      <c r="J16" s="31">
        <v>12</v>
      </c>
      <c r="K16" s="34">
        <v>394.4</v>
      </c>
      <c r="L16" s="38">
        <v>754.4</v>
      </c>
      <c r="M16" s="34">
        <v>796.4</v>
      </c>
      <c r="N16" s="53">
        <f>L16+T16+U16</f>
        <v>846.5</v>
      </c>
      <c r="O16" s="35">
        <v>912.38</v>
      </c>
      <c r="P16" s="36">
        <v>2620</v>
      </c>
      <c r="Q16" s="37" t="s">
        <v>4</v>
      </c>
      <c r="R16" s="38">
        <v>608.1</v>
      </c>
      <c r="S16" s="34">
        <v>103.5</v>
      </c>
      <c r="T16" s="34">
        <v>79.6</v>
      </c>
      <c r="U16" s="34">
        <v>12.5</v>
      </c>
      <c r="V16" s="42">
        <v>0</v>
      </c>
      <c r="W16" s="34">
        <v>42</v>
      </c>
      <c r="X16" s="39" t="s">
        <v>279</v>
      </c>
      <c r="Y16" s="40">
        <v>44</v>
      </c>
      <c r="Z16" s="41" t="s">
        <v>111</v>
      </c>
      <c r="AA16" s="42">
        <v>1193.8</v>
      </c>
      <c r="AB16" s="41" t="s">
        <v>8</v>
      </c>
      <c r="AC16" s="39" t="s">
        <v>301</v>
      </c>
      <c r="AD16" s="43"/>
    </row>
    <row r="17" spans="1:30" s="5" customFormat="1" ht="30" customHeight="1">
      <c r="A17" s="31">
        <v>11</v>
      </c>
      <c r="B17" s="32" t="s">
        <v>6</v>
      </c>
      <c r="C17" s="31">
        <v>1</v>
      </c>
      <c r="D17" s="31">
        <v>19</v>
      </c>
      <c r="E17" s="31">
        <v>1986</v>
      </c>
      <c r="F17" s="33" t="s">
        <v>7</v>
      </c>
      <c r="G17" s="31" t="s">
        <v>3</v>
      </c>
      <c r="H17" s="31">
        <v>2</v>
      </c>
      <c r="I17" s="31">
        <v>2</v>
      </c>
      <c r="J17" s="31">
        <v>8</v>
      </c>
      <c r="K17" s="34">
        <v>253.4</v>
      </c>
      <c r="L17" s="38">
        <v>487.5</v>
      </c>
      <c r="M17" s="34">
        <v>515.5</v>
      </c>
      <c r="N17" s="53">
        <f t="shared" si="0"/>
        <v>548.9</v>
      </c>
      <c r="O17" s="35">
        <v>592.8</v>
      </c>
      <c r="P17" s="36">
        <v>1743</v>
      </c>
      <c r="Q17" s="37" t="s">
        <v>4</v>
      </c>
      <c r="R17" s="38">
        <v>355.1</v>
      </c>
      <c r="S17" s="34">
        <v>68.9</v>
      </c>
      <c r="T17" s="34">
        <v>53</v>
      </c>
      <c r="U17" s="34">
        <v>8.4</v>
      </c>
      <c r="V17" s="42">
        <v>0</v>
      </c>
      <c r="W17" s="34">
        <v>28</v>
      </c>
      <c r="X17" s="39" t="s">
        <v>279</v>
      </c>
      <c r="Y17" s="40">
        <v>66</v>
      </c>
      <c r="Z17" s="41" t="s">
        <v>111</v>
      </c>
      <c r="AA17" s="42">
        <v>805.4</v>
      </c>
      <c r="AB17" s="41" t="s">
        <v>8</v>
      </c>
      <c r="AC17" s="39" t="s">
        <v>76</v>
      </c>
      <c r="AD17" s="43" t="s">
        <v>326</v>
      </c>
    </row>
    <row r="18" spans="1:30" s="5" customFormat="1" ht="30" customHeight="1">
      <c r="A18" s="31">
        <v>12</v>
      </c>
      <c r="B18" s="32" t="s">
        <v>6</v>
      </c>
      <c r="C18" s="31">
        <v>1</v>
      </c>
      <c r="D18" s="31">
        <v>22</v>
      </c>
      <c r="E18" s="31">
        <v>1982</v>
      </c>
      <c r="F18" s="33" t="s">
        <v>10</v>
      </c>
      <c r="G18" s="31" t="s">
        <v>3</v>
      </c>
      <c r="H18" s="31">
        <v>3</v>
      </c>
      <c r="I18" s="31">
        <v>2</v>
      </c>
      <c r="J18" s="31">
        <v>12</v>
      </c>
      <c r="K18" s="34">
        <v>397.7</v>
      </c>
      <c r="L18" s="38">
        <v>743.6</v>
      </c>
      <c r="M18" s="34">
        <v>785.6</v>
      </c>
      <c r="N18" s="53">
        <f t="shared" si="0"/>
        <v>837.5</v>
      </c>
      <c r="O18" s="35">
        <v>903.89</v>
      </c>
      <c r="P18" s="36">
        <v>2720</v>
      </c>
      <c r="Q18" s="37" t="s">
        <v>4</v>
      </c>
      <c r="R18" s="38">
        <v>631.5</v>
      </c>
      <c r="S18" s="34">
        <v>105.7</v>
      </c>
      <c r="T18" s="34">
        <v>81.3</v>
      </c>
      <c r="U18" s="34">
        <v>12.6</v>
      </c>
      <c r="V18" s="42">
        <v>0</v>
      </c>
      <c r="W18" s="34">
        <v>42</v>
      </c>
      <c r="X18" s="39" t="s">
        <v>279</v>
      </c>
      <c r="Y18" s="40">
        <v>67</v>
      </c>
      <c r="Z18" s="41" t="s">
        <v>111</v>
      </c>
      <c r="AA18" s="42">
        <v>1201.6</v>
      </c>
      <c r="AB18" s="41" t="s">
        <v>8</v>
      </c>
      <c r="AC18" s="39" t="s">
        <v>76</v>
      </c>
      <c r="AD18" s="43" t="s">
        <v>203</v>
      </c>
    </row>
    <row r="19" spans="1:30" s="5" customFormat="1" ht="30" customHeight="1">
      <c r="A19" s="31">
        <v>13</v>
      </c>
      <c r="B19" s="32" t="s">
        <v>6</v>
      </c>
      <c r="C19" s="31">
        <v>1</v>
      </c>
      <c r="D19" s="31">
        <v>25</v>
      </c>
      <c r="E19" s="31">
        <v>1987</v>
      </c>
      <c r="F19" s="33" t="s">
        <v>7</v>
      </c>
      <c r="G19" s="31" t="s">
        <v>5</v>
      </c>
      <c r="H19" s="31">
        <v>3</v>
      </c>
      <c r="I19" s="31">
        <v>2</v>
      </c>
      <c r="J19" s="31">
        <v>12</v>
      </c>
      <c r="K19" s="34">
        <v>385.1</v>
      </c>
      <c r="L19" s="38">
        <v>739.9</v>
      </c>
      <c r="M19" s="34">
        <v>784.3</v>
      </c>
      <c r="N19" s="53">
        <f t="shared" si="0"/>
        <v>834.9</v>
      </c>
      <c r="O19" s="35">
        <v>904.11</v>
      </c>
      <c r="P19" s="36">
        <v>2733</v>
      </c>
      <c r="Q19" s="37" t="s">
        <v>4</v>
      </c>
      <c r="R19" s="38">
        <v>598.4</v>
      </c>
      <c r="S19" s="34">
        <v>107.5</v>
      </c>
      <c r="T19" s="34">
        <v>82.7</v>
      </c>
      <c r="U19" s="34">
        <v>12.3</v>
      </c>
      <c r="V19" s="42">
        <v>0</v>
      </c>
      <c r="W19" s="34">
        <v>44.4</v>
      </c>
      <c r="X19" s="39" t="s">
        <v>279</v>
      </c>
      <c r="Y19" s="40">
        <v>63</v>
      </c>
      <c r="Z19" s="41" t="s">
        <v>111</v>
      </c>
      <c r="AA19" s="42">
        <v>1122</v>
      </c>
      <c r="AB19" s="41" t="s">
        <v>8</v>
      </c>
      <c r="AC19" s="39" t="s">
        <v>76</v>
      </c>
      <c r="AD19" s="43" t="s">
        <v>203</v>
      </c>
    </row>
    <row r="20" spans="1:31" s="5" customFormat="1" ht="30" customHeight="1">
      <c r="A20" s="31">
        <v>14</v>
      </c>
      <c r="B20" s="32" t="s">
        <v>6</v>
      </c>
      <c r="C20" s="31">
        <v>1</v>
      </c>
      <c r="D20" s="31">
        <v>26</v>
      </c>
      <c r="E20" s="31">
        <v>1983</v>
      </c>
      <c r="F20" s="33" t="s">
        <v>7</v>
      </c>
      <c r="G20" s="31" t="s">
        <v>5</v>
      </c>
      <c r="H20" s="31">
        <v>2</v>
      </c>
      <c r="I20" s="31">
        <v>2</v>
      </c>
      <c r="J20" s="31">
        <v>16</v>
      </c>
      <c r="K20" s="34">
        <v>499.5</v>
      </c>
      <c r="L20" s="38">
        <v>901</v>
      </c>
      <c r="M20" s="34">
        <v>964</v>
      </c>
      <c r="N20" s="53">
        <f t="shared" si="0"/>
        <v>1069.9</v>
      </c>
      <c r="O20" s="35">
        <v>1153.66</v>
      </c>
      <c r="P20" s="36">
        <v>3473</v>
      </c>
      <c r="Q20" s="37" t="s">
        <v>4</v>
      </c>
      <c r="R20" s="38">
        <v>769.6</v>
      </c>
      <c r="S20" s="34">
        <v>90</v>
      </c>
      <c r="T20" s="34">
        <v>69.2</v>
      </c>
      <c r="U20" s="34">
        <v>99.7</v>
      </c>
      <c r="V20" s="42">
        <v>63</v>
      </c>
      <c r="W20" s="34">
        <v>0</v>
      </c>
      <c r="X20" s="39" t="s">
        <v>279</v>
      </c>
      <c r="Y20" s="40">
        <v>61</v>
      </c>
      <c r="Z20" s="41" t="s">
        <v>111</v>
      </c>
      <c r="AA20" s="42">
        <v>1251.8</v>
      </c>
      <c r="AB20" s="41" t="s">
        <v>8</v>
      </c>
      <c r="AC20" s="39" t="s">
        <v>76</v>
      </c>
      <c r="AD20" s="43" t="s">
        <v>202</v>
      </c>
      <c r="AE20" s="25"/>
    </row>
    <row r="21" spans="1:30" s="5" customFormat="1" ht="30" customHeight="1">
      <c r="A21" s="31">
        <v>15</v>
      </c>
      <c r="B21" s="32" t="s">
        <v>6</v>
      </c>
      <c r="C21" s="31">
        <v>1</v>
      </c>
      <c r="D21" s="31">
        <v>27</v>
      </c>
      <c r="E21" s="31">
        <v>1983</v>
      </c>
      <c r="F21" s="33" t="s">
        <v>10</v>
      </c>
      <c r="G21" s="31" t="s">
        <v>3</v>
      </c>
      <c r="H21" s="31">
        <v>2</v>
      </c>
      <c r="I21" s="31">
        <v>2</v>
      </c>
      <c r="J21" s="31">
        <v>12</v>
      </c>
      <c r="K21" s="34">
        <v>381.9</v>
      </c>
      <c r="L21" s="38">
        <v>739.7</v>
      </c>
      <c r="M21" s="34">
        <v>781.7</v>
      </c>
      <c r="N21" s="53">
        <f t="shared" si="0"/>
        <v>833.9000000000001</v>
      </c>
      <c r="O21" s="35">
        <v>902.96</v>
      </c>
      <c r="P21" s="36">
        <v>2760</v>
      </c>
      <c r="Q21" s="37" t="s">
        <v>4</v>
      </c>
      <c r="R21" s="38">
        <v>604.5</v>
      </c>
      <c r="S21" s="34">
        <v>117.3</v>
      </c>
      <c r="T21" s="34">
        <v>90.2</v>
      </c>
      <c r="U21" s="34">
        <v>4</v>
      </c>
      <c r="V21" s="42">
        <v>42</v>
      </c>
      <c r="W21" s="34">
        <v>0</v>
      </c>
      <c r="X21" s="39" t="s">
        <v>279</v>
      </c>
      <c r="Y21" s="40">
        <v>38</v>
      </c>
      <c r="Z21" s="41" t="s">
        <v>111</v>
      </c>
      <c r="AA21" s="42">
        <v>856.5</v>
      </c>
      <c r="AB21" s="41" t="s">
        <v>8</v>
      </c>
      <c r="AC21" s="39" t="s">
        <v>76</v>
      </c>
      <c r="AD21" s="43"/>
    </row>
    <row r="22" spans="1:30" s="5" customFormat="1" ht="30" customHeight="1">
      <c r="A22" s="31">
        <v>16</v>
      </c>
      <c r="B22" s="32" t="s">
        <v>6</v>
      </c>
      <c r="C22" s="31">
        <v>1</v>
      </c>
      <c r="D22" s="31">
        <v>31</v>
      </c>
      <c r="E22" s="31">
        <v>1986</v>
      </c>
      <c r="F22" s="33" t="s">
        <v>10</v>
      </c>
      <c r="G22" s="31" t="s">
        <v>3</v>
      </c>
      <c r="H22" s="31">
        <v>2</v>
      </c>
      <c r="I22" s="31">
        <v>2</v>
      </c>
      <c r="J22" s="31">
        <v>8</v>
      </c>
      <c r="K22" s="34">
        <v>265.3</v>
      </c>
      <c r="L22" s="38">
        <v>490.2</v>
      </c>
      <c r="M22" s="34">
        <v>518.2</v>
      </c>
      <c r="N22" s="53">
        <f t="shared" si="0"/>
        <v>552.2</v>
      </c>
      <c r="O22" s="35">
        <v>596.67</v>
      </c>
      <c r="P22" s="36">
        <v>1899</v>
      </c>
      <c r="Q22" s="37" t="s">
        <v>4</v>
      </c>
      <c r="R22" s="38">
        <v>418</v>
      </c>
      <c r="S22" s="34">
        <v>71.4</v>
      </c>
      <c r="T22" s="34">
        <v>54.9</v>
      </c>
      <c r="U22" s="34">
        <v>7.1</v>
      </c>
      <c r="V22" s="42">
        <v>28</v>
      </c>
      <c r="W22" s="34">
        <v>0</v>
      </c>
      <c r="X22" s="39" t="s">
        <v>279</v>
      </c>
      <c r="Y22" s="40">
        <v>61</v>
      </c>
      <c r="Z22" s="41" t="s">
        <v>111</v>
      </c>
      <c r="AA22" s="42">
        <v>768.6</v>
      </c>
      <c r="AB22" s="41" t="s">
        <v>8</v>
      </c>
      <c r="AC22" s="39" t="s">
        <v>76</v>
      </c>
      <c r="AD22" s="44" t="s">
        <v>203</v>
      </c>
    </row>
    <row r="23" spans="1:30" s="5" customFormat="1" ht="30" customHeight="1">
      <c r="A23" s="31">
        <v>17</v>
      </c>
      <c r="B23" s="32" t="s">
        <v>6</v>
      </c>
      <c r="C23" s="31">
        <v>1</v>
      </c>
      <c r="D23" s="45" t="s">
        <v>89</v>
      </c>
      <c r="E23" s="31">
        <v>2007</v>
      </c>
      <c r="F23" s="33" t="s">
        <v>31</v>
      </c>
      <c r="G23" s="31" t="s">
        <v>273</v>
      </c>
      <c r="H23" s="31">
        <v>2</v>
      </c>
      <c r="I23" s="31">
        <v>8</v>
      </c>
      <c r="J23" s="31">
        <v>63</v>
      </c>
      <c r="K23" s="38">
        <v>2189.9</v>
      </c>
      <c r="L23" s="38">
        <v>4140.9</v>
      </c>
      <c r="M23" s="34">
        <v>4297.7</v>
      </c>
      <c r="N23" s="53">
        <f>L23+T23+U23</f>
        <v>4736.799999999999</v>
      </c>
      <c r="O23" s="46">
        <v>4596.5</v>
      </c>
      <c r="P23" s="36">
        <v>19469</v>
      </c>
      <c r="Q23" s="47" t="s">
        <v>83</v>
      </c>
      <c r="R23" s="38">
        <v>720.1</v>
      </c>
      <c r="S23" s="48">
        <v>112.6</v>
      </c>
      <c r="T23" s="34">
        <v>225.2</v>
      </c>
      <c r="U23" s="48">
        <v>370.7</v>
      </c>
      <c r="V23" s="34">
        <v>156.8</v>
      </c>
      <c r="W23" s="34">
        <v>0</v>
      </c>
      <c r="X23" s="39" t="s">
        <v>90</v>
      </c>
      <c r="Y23" s="40">
        <v>0</v>
      </c>
      <c r="Z23" s="41" t="s">
        <v>161</v>
      </c>
      <c r="AA23" s="42">
        <v>2297</v>
      </c>
      <c r="AB23" s="41" t="s">
        <v>183</v>
      </c>
      <c r="AC23" s="39" t="s">
        <v>162</v>
      </c>
      <c r="AD23" s="43"/>
    </row>
    <row r="24" spans="1:30" s="5" customFormat="1" ht="30" customHeight="1">
      <c r="A24" s="31">
        <v>18</v>
      </c>
      <c r="B24" s="32" t="s">
        <v>6</v>
      </c>
      <c r="C24" s="31">
        <v>1</v>
      </c>
      <c r="D24" s="45" t="s">
        <v>92</v>
      </c>
      <c r="E24" s="49" t="s">
        <v>163</v>
      </c>
      <c r="F24" s="33" t="s">
        <v>31</v>
      </c>
      <c r="G24" s="31" t="s">
        <v>273</v>
      </c>
      <c r="H24" s="31">
        <v>5</v>
      </c>
      <c r="I24" s="31">
        <v>8</v>
      </c>
      <c r="J24" s="31">
        <v>151</v>
      </c>
      <c r="K24" s="38">
        <v>4574.6</v>
      </c>
      <c r="L24" s="172">
        <v>8510.49</v>
      </c>
      <c r="M24" s="34">
        <v>8881.1</v>
      </c>
      <c r="N24" s="53">
        <f>L24+T24+U24</f>
        <v>10360.189999999999</v>
      </c>
      <c r="O24" s="46">
        <v>9949.6</v>
      </c>
      <c r="P24" s="36">
        <v>41787</v>
      </c>
      <c r="Q24" s="47" t="s">
        <v>83</v>
      </c>
      <c r="R24" s="38">
        <v>1647</v>
      </c>
      <c r="S24" s="48">
        <v>309.4</v>
      </c>
      <c r="T24" s="34">
        <v>618.8</v>
      </c>
      <c r="U24" s="48">
        <v>1230.9</v>
      </c>
      <c r="V24" s="34">
        <v>379.9</v>
      </c>
      <c r="W24" s="34">
        <v>0</v>
      </c>
      <c r="X24" s="39" t="s">
        <v>90</v>
      </c>
      <c r="Y24" s="40">
        <v>0</v>
      </c>
      <c r="Z24" s="50" t="s">
        <v>164</v>
      </c>
      <c r="AA24" s="42">
        <v>5813</v>
      </c>
      <c r="AB24" s="41" t="s">
        <v>183</v>
      </c>
      <c r="AC24" s="39" t="s">
        <v>162</v>
      </c>
      <c r="AD24" s="43"/>
    </row>
    <row r="25" spans="1:30" s="5" customFormat="1" ht="30" customHeight="1">
      <c r="A25" s="31">
        <v>19</v>
      </c>
      <c r="B25" s="32" t="s">
        <v>6</v>
      </c>
      <c r="C25" s="31">
        <v>1</v>
      </c>
      <c r="D25" s="31">
        <v>38</v>
      </c>
      <c r="E25" s="31">
        <v>1982</v>
      </c>
      <c r="F25" s="33" t="s">
        <v>10</v>
      </c>
      <c r="G25" s="31" t="s">
        <v>3</v>
      </c>
      <c r="H25" s="31">
        <v>3</v>
      </c>
      <c r="I25" s="31">
        <v>2</v>
      </c>
      <c r="J25" s="31">
        <v>12</v>
      </c>
      <c r="K25" s="34">
        <v>396.9</v>
      </c>
      <c r="L25" s="38">
        <v>748.4</v>
      </c>
      <c r="M25" s="34">
        <v>790.4</v>
      </c>
      <c r="N25" s="53">
        <f t="shared" si="0"/>
        <v>841.6</v>
      </c>
      <c r="O25" s="35">
        <v>907.78</v>
      </c>
      <c r="P25" s="36">
        <v>2722</v>
      </c>
      <c r="Q25" s="37" t="s">
        <v>4</v>
      </c>
      <c r="R25" s="38">
        <v>631.9</v>
      </c>
      <c r="S25" s="34">
        <v>104.8</v>
      </c>
      <c r="T25" s="34">
        <v>80.6</v>
      </c>
      <c r="U25" s="34">
        <v>12.6</v>
      </c>
      <c r="V25" s="42">
        <v>0</v>
      </c>
      <c r="W25" s="34">
        <v>42</v>
      </c>
      <c r="X25" s="39" t="s">
        <v>279</v>
      </c>
      <c r="Y25" s="40">
        <v>67</v>
      </c>
      <c r="Z25" s="41" t="s">
        <v>111</v>
      </c>
      <c r="AA25" s="42">
        <v>1280.3</v>
      </c>
      <c r="AB25" s="41" t="s">
        <v>8</v>
      </c>
      <c r="AC25" s="39" t="s">
        <v>76</v>
      </c>
      <c r="AD25" s="43" t="s">
        <v>203</v>
      </c>
    </row>
    <row r="26" spans="1:30" s="5" customFormat="1" ht="30" customHeight="1">
      <c r="A26" s="31">
        <v>20</v>
      </c>
      <c r="B26" s="32" t="s">
        <v>6</v>
      </c>
      <c r="C26" s="31">
        <v>1</v>
      </c>
      <c r="D26" s="31">
        <v>39</v>
      </c>
      <c r="E26" s="31">
        <v>1984</v>
      </c>
      <c r="F26" s="33" t="s">
        <v>10</v>
      </c>
      <c r="G26" s="31" t="s">
        <v>3</v>
      </c>
      <c r="H26" s="31">
        <v>3</v>
      </c>
      <c r="I26" s="31">
        <v>2</v>
      </c>
      <c r="J26" s="31">
        <v>12</v>
      </c>
      <c r="K26" s="34">
        <v>399.7</v>
      </c>
      <c r="L26" s="38">
        <v>755</v>
      </c>
      <c r="M26" s="34">
        <v>797</v>
      </c>
      <c r="N26" s="53">
        <f t="shared" si="0"/>
        <v>848.5</v>
      </c>
      <c r="O26" s="35">
        <v>914.77</v>
      </c>
      <c r="P26" s="36">
        <v>2715</v>
      </c>
      <c r="Q26" s="37" t="s">
        <v>4</v>
      </c>
      <c r="R26" s="38">
        <v>630.2</v>
      </c>
      <c r="S26" s="34">
        <v>105.2</v>
      </c>
      <c r="T26" s="34">
        <v>80.9</v>
      </c>
      <c r="U26" s="34">
        <v>12.6</v>
      </c>
      <c r="V26" s="42">
        <v>0</v>
      </c>
      <c r="W26" s="34">
        <v>42</v>
      </c>
      <c r="X26" s="39" t="s">
        <v>279</v>
      </c>
      <c r="Y26" s="40">
        <v>40</v>
      </c>
      <c r="Z26" s="41" t="s">
        <v>111</v>
      </c>
      <c r="AA26" s="42">
        <v>1275.5</v>
      </c>
      <c r="AB26" s="41" t="s">
        <v>8</v>
      </c>
      <c r="AC26" s="39" t="s">
        <v>76</v>
      </c>
      <c r="AD26" s="43"/>
    </row>
    <row r="27" spans="1:31" s="5" customFormat="1" ht="30" customHeight="1">
      <c r="A27" s="31">
        <v>21</v>
      </c>
      <c r="B27" s="32" t="s">
        <v>6</v>
      </c>
      <c r="C27" s="31">
        <v>1</v>
      </c>
      <c r="D27" s="31">
        <v>42</v>
      </c>
      <c r="E27" s="31">
        <v>1984</v>
      </c>
      <c r="F27" s="33" t="s">
        <v>7</v>
      </c>
      <c r="G27" s="31" t="s">
        <v>5</v>
      </c>
      <c r="H27" s="31">
        <v>3</v>
      </c>
      <c r="I27" s="31">
        <v>2</v>
      </c>
      <c r="J27" s="31">
        <v>12</v>
      </c>
      <c r="K27" s="34">
        <v>400.3</v>
      </c>
      <c r="L27" s="38">
        <v>752.9</v>
      </c>
      <c r="M27" s="34">
        <v>798.5</v>
      </c>
      <c r="N27" s="53">
        <f t="shared" si="0"/>
        <v>846.4</v>
      </c>
      <c r="O27" s="35">
        <v>916.27</v>
      </c>
      <c r="P27" s="36">
        <v>2864</v>
      </c>
      <c r="Q27" s="37" t="s">
        <v>4</v>
      </c>
      <c r="R27" s="38">
        <v>630.2</v>
      </c>
      <c r="S27" s="34">
        <v>105.2</v>
      </c>
      <c r="T27" s="34">
        <v>80.9</v>
      </c>
      <c r="U27" s="34">
        <v>12.6</v>
      </c>
      <c r="V27" s="42">
        <v>45.6</v>
      </c>
      <c r="W27" s="34">
        <v>0</v>
      </c>
      <c r="X27" s="39" t="s">
        <v>279</v>
      </c>
      <c r="Y27" s="40">
        <v>46</v>
      </c>
      <c r="Z27" s="41" t="s">
        <v>111</v>
      </c>
      <c r="AA27" s="42">
        <v>790.9</v>
      </c>
      <c r="AB27" s="41" t="s">
        <v>8</v>
      </c>
      <c r="AC27" s="39" t="s">
        <v>76</v>
      </c>
      <c r="AD27" s="43" t="s">
        <v>202</v>
      </c>
      <c r="AE27" s="25"/>
    </row>
    <row r="28" spans="1:31" s="5" customFormat="1" ht="30" customHeight="1">
      <c r="A28" s="31">
        <v>22</v>
      </c>
      <c r="B28" s="32" t="s">
        <v>6</v>
      </c>
      <c r="C28" s="31">
        <v>1</v>
      </c>
      <c r="D28" s="31">
        <v>48</v>
      </c>
      <c r="E28" s="31">
        <v>1985</v>
      </c>
      <c r="F28" s="33" t="s">
        <v>7</v>
      </c>
      <c r="G28" s="31" t="s">
        <v>3</v>
      </c>
      <c r="H28" s="31">
        <v>2</v>
      </c>
      <c r="I28" s="31">
        <v>2</v>
      </c>
      <c r="J28" s="31">
        <v>8</v>
      </c>
      <c r="K28" s="34">
        <v>251.6</v>
      </c>
      <c r="L28" s="38">
        <v>496.9</v>
      </c>
      <c r="M28" s="34">
        <v>528.1</v>
      </c>
      <c r="N28" s="53">
        <f t="shared" si="0"/>
        <v>562.4</v>
      </c>
      <c r="O28" s="35">
        <v>610.64</v>
      </c>
      <c r="P28" s="36">
        <v>1818</v>
      </c>
      <c r="Q28" s="37" t="s">
        <v>4</v>
      </c>
      <c r="R28" s="38">
        <v>422</v>
      </c>
      <c r="S28" s="34">
        <v>73.8</v>
      </c>
      <c r="T28" s="34">
        <v>56.8</v>
      </c>
      <c r="U28" s="34">
        <v>8.7</v>
      </c>
      <c r="V28" s="42">
        <v>0</v>
      </c>
      <c r="W28" s="34">
        <v>31.2</v>
      </c>
      <c r="X28" s="39" t="s">
        <v>279</v>
      </c>
      <c r="Y28" s="40">
        <v>55</v>
      </c>
      <c r="Z28" s="41" t="s">
        <v>111</v>
      </c>
      <c r="AA28" s="42">
        <v>819.2</v>
      </c>
      <c r="AB28" s="41" t="s">
        <v>8</v>
      </c>
      <c r="AC28" s="39" t="s">
        <v>76</v>
      </c>
      <c r="AD28" s="43" t="s">
        <v>202</v>
      </c>
      <c r="AE28" s="25"/>
    </row>
    <row r="29" spans="1:31" s="5" customFormat="1" ht="30" customHeight="1">
      <c r="A29" s="31">
        <v>23</v>
      </c>
      <c r="B29" s="32" t="s">
        <v>6</v>
      </c>
      <c r="C29" s="31">
        <v>1</v>
      </c>
      <c r="D29" s="31">
        <v>49</v>
      </c>
      <c r="E29" s="31">
        <v>1984</v>
      </c>
      <c r="F29" s="33" t="s">
        <v>7</v>
      </c>
      <c r="G29" s="31" t="s">
        <v>5</v>
      </c>
      <c r="H29" s="31">
        <v>2</v>
      </c>
      <c r="I29" s="31">
        <v>2</v>
      </c>
      <c r="J29" s="31">
        <v>16</v>
      </c>
      <c r="K29" s="34">
        <v>493.7</v>
      </c>
      <c r="L29" s="38">
        <v>898.6</v>
      </c>
      <c r="M29" s="34">
        <v>961.6</v>
      </c>
      <c r="N29" s="53">
        <f t="shared" si="0"/>
        <v>1074.6</v>
      </c>
      <c r="O29" s="35">
        <v>1158.69</v>
      </c>
      <c r="P29" s="36">
        <v>3529</v>
      </c>
      <c r="Q29" s="37" t="s">
        <v>4</v>
      </c>
      <c r="R29" s="38">
        <v>777</v>
      </c>
      <c r="S29" s="34">
        <v>91.4</v>
      </c>
      <c r="T29" s="34">
        <v>70.3</v>
      </c>
      <c r="U29" s="34">
        <v>105.7</v>
      </c>
      <c r="V29" s="42">
        <v>63</v>
      </c>
      <c r="W29" s="34">
        <v>0</v>
      </c>
      <c r="X29" s="39" t="s">
        <v>279</v>
      </c>
      <c r="Y29" s="40">
        <v>50</v>
      </c>
      <c r="Z29" s="41" t="s">
        <v>111</v>
      </c>
      <c r="AA29" s="42">
        <v>1422.9</v>
      </c>
      <c r="AB29" s="41" t="s">
        <v>8</v>
      </c>
      <c r="AC29" s="39" t="s">
        <v>76</v>
      </c>
      <c r="AD29" s="43" t="s">
        <v>202</v>
      </c>
      <c r="AE29" s="25"/>
    </row>
    <row r="30" spans="1:30" s="5" customFormat="1" ht="30" customHeight="1">
      <c r="A30" s="31">
        <v>24</v>
      </c>
      <c r="B30" s="32" t="s">
        <v>6</v>
      </c>
      <c r="C30" s="31">
        <v>1</v>
      </c>
      <c r="D30" s="31">
        <v>53</v>
      </c>
      <c r="E30" s="31">
        <v>1984</v>
      </c>
      <c r="F30" s="33" t="s">
        <v>7</v>
      </c>
      <c r="G30" s="31" t="s">
        <v>5</v>
      </c>
      <c r="H30" s="31">
        <v>2</v>
      </c>
      <c r="I30" s="31">
        <v>2</v>
      </c>
      <c r="J30" s="31">
        <v>16</v>
      </c>
      <c r="K30" s="34">
        <v>501.3</v>
      </c>
      <c r="L30" s="38">
        <v>898.4</v>
      </c>
      <c r="M30" s="34">
        <v>961.4</v>
      </c>
      <c r="N30" s="53">
        <f t="shared" si="0"/>
        <v>1077</v>
      </c>
      <c r="O30" s="35">
        <v>1161.18</v>
      </c>
      <c r="P30" s="36">
        <v>3620</v>
      </c>
      <c r="Q30" s="37" t="s">
        <v>4</v>
      </c>
      <c r="R30" s="38">
        <v>768.2</v>
      </c>
      <c r="S30" s="34">
        <v>91.8</v>
      </c>
      <c r="T30" s="34">
        <v>70.6</v>
      </c>
      <c r="U30" s="34">
        <v>108</v>
      </c>
      <c r="V30" s="42">
        <v>63</v>
      </c>
      <c r="W30" s="34">
        <v>0</v>
      </c>
      <c r="X30" s="39" t="s">
        <v>279</v>
      </c>
      <c r="Y30" s="40">
        <v>67</v>
      </c>
      <c r="Z30" s="41" t="s">
        <v>111</v>
      </c>
      <c r="AA30" s="42">
        <v>1453.3</v>
      </c>
      <c r="AB30" s="41" t="s">
        <v>8</v>
      </c>
      <c r="AC30" s="39" t="s">
        <v>76</v>
      </c>
      <c r="AD30" s="43" t="s">
        <v>203</v>
      </c>
    </row>
    <row r="31" spans="1:30" s="5" customFormat="1" ht="30" customHeight="1">
      <c r="A31" s="31">
        <v>25</v>
      </c>
      <c r="B31" s="32" t="s">
        <v>6</v>
      </c>
      <c r="C31" s="31">
        <v>1</v>
      </c>
      <c r="D31" s="31">
        <v>54</v>
      </c>
      <c r="E31" s="31">
        <v>1985</v>
      </c>
      <c r="F31" s="33" t="s">
        <v>10</v>
      </c>
      <c r="G31" s="31" t="s">
        <v>5</v>
      </c>
      <c r="H31" s="31">
        <v>3</v>
      </c>
      <c r="I31" s="31">
        <v>2</v>
      </c>
      <c r="J31" s="31">
        <v>12</v>
      </c>
      <c r="K31" s="34">
        <v>400.3</v>
      </c>
      <c r="L31" s="38">
        <v>751.7</v>
      </c>
      <c r="M31" s="34">
        <v>793.7</v>
      </c>
      <c r="N31" s="53">
        <f t="shared" si="0"/>
        <v>845.2</v>
      </c>
      <c r="O31" s="35">
        <v>911.47</v>
      </c>
      <c r="P31" s="36">
        <v>2722</v>
      </c>
      <c r="Q31" s="37" t="s">
        <v>4</v>
      </c>
      <c r="R31" s="38">
        <v>631.9</v>
      </c>
      <c r="S31" s="34">
        <v>105.2</v>
      </c>
      <c r="T31" s="34">
        <v>80.9</v>
      </c>
      <c r="U31" s="34">
        <v>12.6</v>
      </c>
      <c r="V31" s="42">
        <v>0</v>
      </c>
      <c r="W31" s="34">
        <v>42</v>
      </c>
      <c r="X31" s="39" t="s">
        <v>279</v>
      </c>
      <c r="Y31" s="40">
        <v>44</v>
      </c>
      <c r="Z31" s="41" t="s">
        <v>111</v>
      </c>
      <c r="AA31" s="42">
        <v>1300.3</v>
      </c>
      <c r="AB31" s="41" t="s">
        <v>8</v>
      </c>
      <c r="AC31" s="39" t="s">
        <v>76</v>
      </c>
      <c r="AD31" s="43"/>
    </row>
    <row r="32" spans="1:31" s="5" customFormat="1" ht="30" customHeight="1">
      <c r="A32" s="31">
        <v>26</v>
      </c>
      <c r="B32" s="32" t="s">
        <v>6</v>
      </c>
      <c r="C32" s="31">
        <v>1</v>
      </c>
      <c r="D32" s="31">
        <v>55</v>
      </c>
      <c r="E32" s="31">
        <v>1985</v>
      </c>
      <c r="F32" s="33" t="s">
        <v>10</v>
      </c>
      <c r="G32" s="31" t="s">
        <v>3</v>
      </c>
      <c r="H32" s="31">
        <v>3</v>
      </c>
      <c r="I32" s="31">
        <v>2</v>
      </c>
      <c r="J32" s="31">
        <v>12</v>
      </c>
      <c r="K32" s="34">
        <v>389</v>
      </c>
      <c r="L32" s="38">
        <v>739.8</v>
      </c>
      <c r="M32" s="34">
        <v>785.4</v>
      </c>
      <c r="N32" s="53">
        <f t="shared" si="0"/>
        <v>831.1999999999999</v>
      </c>
      <c r="O32" s="35">
        <v>900.62</v>
      </c>
      <c r="P32" s="36">
        <v>2668</v>
      </c>
      <c r="Q32" s="37" t="s">
        <v>4</v>
      </c>
      <c r="R32" s="38">
        <v>619.5</v>
      </c>
      <c r="S32" s="34">
        <v>103.2</v>
      </c>
      <c r="T32" s="34">
        <v>79.4</v>
      </c>
      <c r="U32" s="34">
        <v>12</v>
      </c>
      <c r="V32" s="42">
        <v>0</v>
      </c>
      <c r="W32" s="34">
        <v>45.6</v>
      </c>
      <c r="X32" s="39" t="s">
        <v>279</v>
      </c>
      <c r="Y32" s="40">
        <v>46</v>
      </c>
      <c r="Z32" s="41" t="s">
        <v>111</v>
      </c>
      <c r="AA32" s="42">
        <v>1277.9</v>
      </c>
      <c r="AB32" s="41" t="s">
        <v>8</v>
      </c>
      <c r="AC32" s="39" t="s">
        <v>76</v>
      </c>
      <c r="AD32" s="43" t="s">
        <v>202</v>
      </c>
      <c r="AE32" s="51"/>
    </row>
    <row r="33" spans="1:30" s="5" customFormat="1" ht="30" customHeight="1">
      <c r="A33" s="31">
        <v>27</v>
      </c>
      <c r="B33" s="32" t="s">
        <v>6</v>
      </c>
      <c r="C33" s="31">
        <v>1</v>
      </c>
      <c r="D33" s="31">
        <v>56</v>
      </c>
      <c r="E33" s="31">
        <v>1983</v>
      </c>
      <c r="F33" s="33" t="s">
        <v>7</v>
      </c>
      <c r="G33" s="31" t="s">
        <v>5</v>
      </c>
      <c r="H33" s="31">
        <v>2</v>
      </c>
      <c r="I33" s="31">
        <v>2</v>
      </c>
      <c r="J33" s="31">
        <v>4</v>
      </c>
      <c r="K33" s="34">
        <v>193.2</v>
      </c>
      <c r="L33" s="38">
        <v>292.8</v>
      </c>
      <c r="M33" s="34">
        <v>292.8</v>
      </c>
      <c r="N33" s="53">
        <f t="shared" si="0"/>
        <v>292.8</v>
      </c>
      <c r="O33" s="35">
        <v>292.8</v>
      </c>
      <c r="P33" s="36">
        <v>1162</v>
      </c>
      <c r="Q33" s="37" t="s">
        <v>4</v>
      </c>
      <c r="R33" s="38">
        <v>231.3</v>
      </c>
      <c r="S33" s="34">
        <v>0</v>
      </c>
      <c r="T33" s="34">
        <v>0</v>
      </c>
      <c r="U33" s="34">
        <v>0</v>
      </c>
      <c r="V33" s="42">
        <v>0</v>
      </c>
      <c r="W33" s="34">
        <v>0</v>
      </c>
      <c r="X33" s="39" t="s">
        <v>279</v>
      </c>
      <c r="Y33" s="40">
        <v>44</v>
      </c>
      <c r="Z33" s="41" t="s">
        <v>111</v>
      </c>
      <c r="AA33" s="42">
        <v>465.7</v>
      </c>
      <c r="AB33" s="41" t="s">
        <v>8</v>
      </c>
      <c r="AC33" s="39" t="s">
        <v>76</v>
      </c>
      <c r="AD33" s="43"/>
    </row>
    <row r="34" spans="1:30" s="5" customFormat="1" ht="30" customHeight="1">
      <c r="A34" s="31">
        <v>28</v>
      </c>
      <c r="B34" s="32" t="s">
        <v>6</v>
      </c>
      <c r="C34" s="31">
        <v>1</v>
      </c>
      <c r="D34" s="31">
        <v>58</v>
      </c>
      <c r="E34" s="31">
        <v>1983</v>
      </c>
      <c r="F34" s="33" t="s">
        <v>10</v>
      </c>
      <c r="G34" s="31" t="s">
        <v>3</v>
      </c>
      <c r="H34" s="31">
        <v>3</v>
      </c>
      <c r="I34" s="31">
        <v>2</v>
      </c>
      <c r="J34" s="31">
        <v>16</v>
      </c>
      <c r="K34" s="34">
        <v>410.1</v>
      </c>
      <c r="L34" s="38">
        <v>737.9</v>
      </c>
      <c r="M34" s="34">
        <v>781.1</v>
      </c>
      <c r="N34" s="53">
        <f t="shared" si="0"/>
        <v>831.4</v>
      </c>
      <c r="O34" s="35">
        <v>898.87</v>
      </c>
      <c r="P34" s="36">
        <v>2722</v>
      </c>
      <c r="Q34" s="37" t="s">
        <v>4</v>
      </c>
      <c r="R34" s="38">
        <v>631.9</v>
      </c>
      <c r="S34" s="34">
        <v>105.2</v>
      </c>
      <c r="T34" s="34">
        <v>80.9</v>
      </c>
      <c r="U34" s="34">
        <v>12.6</v>
      </c>
      <c r="V34" s="42">
        <v>0</v>
      </c>
      <c r="W34" s="34">
        <v>43.2</v>
      </c>
      <c r="X34" s="39" t="s">
        <v>279</v>
      </c>
      <c r="Y34" s="40">
        <v>42</v>
      </c>
      <c r="Z34" s="41" t="s">
        <v>111</v>
      </c>
      <c r="AA34" s="42">
        <v>1308.3</v>
      </c>
      <c r="AB34" s="41" t="s">
        <v>8</v>
      </c>
      <c r="AC34" s="39" t="s">
        <v>76</v>
      </c>
      <c r="AD34" s="43"/>
    </row>
    <row r="35" spans="1:30" s="5" customFormat="1" ht="30" customHeight="1">
      <c r="A35" s="31">
        <v>29</v>
      </c>
      <c r="B35" s="32" t="s">
        <v>6</v>
      </c>
      <c r="C35" s="31">
        <v>1</v>
      </c>
      <c r="D35" s="31">
        <v>59</v>
      </c>
      <c r="E35" s="31">
        <v>1987</v>
      </c>
      <c r="F35" s="33" t="s">
        <v>10</v>
      </c>
      <c r="G35" s="31" t="s">
        <v>3</v>
      </c>
      <c r="H35" s="31">
        <v>3</v>
      </c>
      <c r="I35" s="31">
        <v>2</v>
      </c>
      <c r="J35" s="31">
        <v>12</v>
      </c>
      <c r="K35" s="34">
        <v>385.1</v>
      </c>
      <c r="L35" s="38">
        <v>725</v>
      </c>
      <c r="M35" s="34">
        <v>767</v>
      </c>
      <c r="N35" s="53">
        <f t="shared" si="0"/>
        <v>818.5</v>
      </c>
      <c r="O35" s="35">
        <v>884.83</v>
      </c>
      <c r="P35" s="36">
        <v>2550</v>
      </c>
      <c r="Q35" s="37" t="s">
        <v>4</v>
      </c>
      <c r="R35" s="38">
        <v>592.1</v>
      </c>
      <c r="S35" s="34">
        <v>105.4</v>
      </c>
      <c r="T35" s="34">
        <v>81.1</v>
      </c>
      <c r="U35" s="34">
        <v>12.4</v>
      </c>
      <c r="V35" s="42">
        <v>0</v>
      </c>
      <c r="W35" s="34">
        <v>42</v>
      </c>
      <c r="X35" s="39" t="s">
        <v>279</v>
      </c>
      <c r="Y35" s="40">
        <v>41</v>
      </c>
      <c r="Z35" s="41" t="s">
        <v>111</v>
      </c>
      <c r="AA35" s="42">
        <v>1300.7</v>
      </c>
      <c r="AB35" s="41" t="s">
        <v>8</v>
      </c>
      <c r="AC35" s="39" t="s">
        <v>76</v>
      </c>
      <c r="AD35" s="43"/>
    </row>
    <row r="36" spans="1:31" s="5" customFormat="1" ht="30" customHeight="1">
      <c r="A36" s="31">
        <v>30</v>
      </c>
      <c r="B36" s="32" t="s">
        <v>6</v>
      </c>
      <c r="C36" s="31">
        <v>1</v>
      </c>
      <c r="D36" s="31">
        <v>60</v>
      </c>
      <c r="E36" s="31">
        <v>1983</v>
      </c>
      <c r="F36" s="33" t="s">
        <v>7</v>
      </c>
      <c r="G36" s="31" t="s">
        <v>5</v>
      </c>
      <c r="H36" s="31">
        <v>2</v>
      </c>
      <c r="I36" s="31">
        <v>2</v>
      </c>
      <c r="J36" s="31">
        <v>16</v>
      </c>
      <c r="K36" s="34">
        <v>501</v>
      </c>
      <c r="L36" s="38">
        <v>903.6</v>
      </c>
      <c r="M36" s="34">
        <v>966.6</v>
      </c>
      <c r="N36" s="53">
        <f t="shared" si="0"/>
        <v>1077.7</v>
      </c>
      <c r="O36" s="35">
        <v>1161.58</v>
      </c>
      <c r="P36" s="36">
        <v>3512</v>
      </c>
      <c r="Q36" s="37" t="s">
        <v>4</v>
      </c>
      <c r="R36" s="38">
        <v>773.2</v>
      </c>
      <c r="S36" s="34">
        <v>90.5</v>
      </c>
      <c r="T36" s="34">
        <v>69.6</v>
      </c>
      <c r="U36" s="34">
        <v>104.5</v>
      </c>
      <c r="V36" s="42">
        <v>63</v>
      </c>
      <c r="W36" s="34">
        <v>0</v>
      </c>
      <c r="X36" s="39" t="s">
        <v>279</v>
      </c>
      <c r="Y36" s="40">
        <v>51</v>
      </c>
      <c r="Z36" s="41" t="s">
        <v>111</v>
      </c>
      <c r="AA36" s="42">
        <v>1496</v>
      </c>
      <c r="AB36" s="41" t="s">
        <v>8</v>
      </c>
      <c r="AC36" s="39" t="s">
        <v>76</v>
      </c>
      <c r="AD36" s="43" t="s">
        <v>202</v>
      </c>
      <c r="AE36" s="51"/>
    </row>
    <row r="37" spans="1:31" s="5" customFormat="1" ht="30" customHeight="1">
      <c r="A37" s="31">
        <v>31</v>
      </c>
      <c r="B37" s="32" t="s">
        <v>6</v>
      </c>
      <c r="C37" s="31">
        <v>1</v>
      </c>
      <c r="D37" s="31">
        <v>68</v>
      </c>
      <c r="E37" s="31">
        <v>1983</v>
      </c>
      <c r="F37" s="33" t="s">
        <v>7</v>
      </c>
      <c r="G37" s="31" t="s">
        <v>5</v>
      </c>
      <c r="H37" s="31">
        <v>2</v>
      </c>
      <c r="I37" s="31">
        <v>2</v>
      </c>
      <c r="J37" s="31">
        <v>16</v>
      </c>
      <c r="K37" s="34">
        <v>504.1</v>
      </c>
      <c r="L37" s="38">
        <v>901.3</v>
      </c>
      <c r="M37" s="34">
        <v>967.8</v>
      </c>
      <c r="N37" s="53">
        <f t="shared" si="0"/>
        <v>1079.3</v>
      </c>
      <c r="O37" s="35">
        <v>1167.1</v>
      </c>
      <c r="P37" s="36">
        <v>3533</v>
      </c>
      <c r="Q37" s="37" t="s">
        <v>4</v>
      </c>
      <c r="R37" s="38">
        <v>774.7</v>
      </c>
      <c r="S37" s="34">
        <v>92.3</v>
      </c>
      <c r="T37" s="34">
        <v>71</v>
      </c>
      <c r="U37" s="34">
        <v>107</v>
      </c>
      <c r="V37" s="42">
        <v>66.5</v>
      </c>
      <c r="W37" s="34">
        <v>0</v>
      </c>
      <c r="X37" s="39" t="s">
        <v>279</v>
      </c>
      <c r="Y37" s="40">
        <v>64</v>
      </c>
      <c r="Z37" s="41" t="s">
        <v>111</v>
      </c>
      <c r="AA37" s="42">
        <v>1373.7</v>
      </c>
      <c r="AB37" s="41" t="s">
        <v>8</v>
      </c>
      <c r="AC37" s="39" t="s">
        <v>76</v>
      </c>
      <c r="AD37" s="43" t="s">
        <v>202</v>
      </c>
      <c r="AE37" s="51"/>
    </row>
    <row r="38" spans="1:31" s="5" customFormat="1" ht="30" customHeight="1">
      <c r="A38" s="31">
        <v>32</v>
      </c>
      <c r="B38" s="32" t="s">
        <v>6</v>
      </c>
      <c r="C38" s="31">
        <v>1</v>
      </c>
      <c r="D38" s="31">
        <v>69</v>
      </c>
      <c r="E38" s="31">
        <v>1987</v>
      </c>
      <c r="F38" s="33" t="s">
        <v>7</v>
      </c>
      <c r="G38" s="31" t="s">
        <v>5</v>
      </c>
      <c r="H38" s="31">
        <v>2</v>
      </c>
      <c r="I38" s="31">
        <v>2</v>
      </c>
      <c r="J38" s="31">
        <v>16</v>
      </c>
      <c r="K38" s="34">
        <v>501</v>
      </c>
      <c r="L38" s="38">
        <v>899.6</v>
      </c>
      <c r="M38" s="34">
        <v>962.6</v>
      </c>
      <c r="N38" s="53">
        <f t="shared" si="0"/>
        <v>1076</v>
      </c>
      <c r="O38" s="35">
        <v>1160</v>
      </c>
      <c r="P38" s="36">
        <v>3509</v>
      </c>
      <c r="Q38" s="37" t="s">
        <v>4</v>
      </c>
      <c r="R38" s="38">
        <v>813.3</v>
      </c>
      <c r="S38" s="34">
        <v>91</v>
      </c>
      <c r="T38" s="34">
        <v>70</v>
      </c>
      <c r="U38" s="34">
        <v>106.4</v>
      </c>
      <c r="V38" s="42">
        <v>63</v>
      </c>
      <c r="W38" s="34">
        <v>0</v>
      </c>
      <c r="X38" s="39" t="s">
        <v>279</v>
      </c>
      <c r="Y38" s="40">
        <v>42</v>
      </c>
      <c r="Z38" s="41" t="s">
        <v>111</v>
      </c>
      <c r="AA38" s="42">
        <v>861.3</v>
      </c>
      <c r="AB38" s="41" t="s">
        <v>8</v>
      </c>
      <c r="AC38" s="39" t="s">
        <v>76</v>
      </c>
      <c r="AD38" s="43" t="s">
        <v>202</v>
      </c>
      <c r="AE38" s="51"/>
    </row>
    <row r="39" spans="1:30" s="5" customFormat="1" ht="30" customHeight="1">
      <c r="A39" s="31">
        <v>33</v>
      </c>
      <c r="B39" s="32" t="s">
        <v>6</v>
      </c>
      <c r="C39" s="31">
        <v>1</v>
      </c>
      <c r="D39" s="31">
        <v>70</v>
      </c>
      <c r="E39" s="31">
        <v>1984</v>
      </c>
      <c r="F39" s="33" t="s">
        <v>10</v>
      </c>
      <c r="G39" s="31" t="s">
        <v>3</v>
      </c>
      <c r="H39" s="31">
        <v>2</v>
      </c>
      <c r="I39" s="31">
        <v>2</v>
      </c>
      <c r="J39" s="31">
        <v>6</v>
      </c>
      <c r="K39" s="34">
        <v>186.7</v>
      </c>
      <c r="L39" s="38">
        <v>333.6</v>
      </c>
      <c r="M39" s="34">
        <v>333.6</v>
      </c>
      <c r="N39" s="53">
        <f>L39+T39+U39</f>
        <v>333.6</v>
      </c>
      <c r="O39" s="35">
        <v>333.6</v>
      </c>
      <c r="P39" s="36">
        <v>1155</v>
      </c>
      <c r="Q39" s="37" t="s">
        <v>4</v>
      </c>
      <c r="R39" s="38">
        <v>231.3</v>
      </c>
      <c r="S39" s="34">
        <v>0</v>
      </c>
      <c r="T39" s="34">
        <v>0</v>
      </c>
      <c r="U39" s="34">
        <v>0</v>
      </c>
      <c r="V39" s="42">
        <v>0</v>
      </c>
      <c r="W39" s="34">
        <v>0</v>
      </c>
      <c r="X39" s="39" t="s">
        <v>279</v>
      </c>
      <c r="Y39" s="40">
        <v>34</v>
      </c>
      <c r="Z39" s="41" t="s">
        <v>111</v>
      </c>
      <c r="AA39" s="42">
        <v>449.5</v>
      </c>
      <c r="AB39" s="41" t="s">
        <v>8</v>
      </c>
      <c r="AC39" s="39" t="s">
        <v>76</v>
      </c>
      <c r="AD39" s="43"/>
    </row>
    <row r="40" spans="1:31" s="5" customFormat="1" ht="30" customHeight="1">
      <c r="A40" s="31">
        <v>34</v>
      </c>
      <c r="B40" s="32" t="s">
        <v>6</v>
      </c>
      <c r="C40" s="31">
        <v>1</v>
      </c>
      <c r="D40" s="31">
        <v>71</v>
      </c>
      <c r="E40" s="31">
        <v>1983</v>
      </c>
      <c r="F40" s="33" t="s">
        <v>7</v>
      </c>
      <c r="G40" s="31" t="s">
        <v>5</v>
      </c>
      <c r="H40" s="31">
        <v>2</v>
      </c>
      <c r="I40" s="31">
        <v>2</v>
      </c>
      <c r="J40" s="31">
        <v>16</v>
      </c>
      <c r="K40" s="34">
        <v>492.4</v>
      </c>
      <c r="L40" s="38">
        <v>897.1</v>
      </c>
      <c r="M40" s="34">
        <v>960.1</v>
      </c>
      <c r="N40" s="53">
        <f>L40+T40+U40</f>
        <v>1076.6</v>
      </c>
      <c r="O40" s="35">
        <v>1167.5</v>
      </c>
      <c r="P40" s="36">
        <v>3516</v>
      </c>
      <c r="Q40" s="37" t="s">
        <v>4</v>
      </c>
      <c r="R40" s="38">
        <v>763.2</v>
      </c>
      <c r="S40" s="34">
        <v>120.9</v>
      </c>
      <c r="T40" s="34">
        <v>93</v>
      </c>
      <c r="U40" s="34">
        <v>86.5</v>
      </c>
      <c r="V40" s="42">
        <v>63</v>
      </c>
      <c r="W40" s="34">
        <v>0</v>
      </c>
      <c r="X40" s="39" t="s">
        <v>279</v>
      </c>
      <c r="Y40" s="40">
        <v>55</v>
      </c>
      <c r="Z40" s="41" t="s">
        <v>111</v>
      </c>
      <c r="AA40" s="42">
        <v>1485.9</v>
      </c>
      <c r="AB40" s="41" t="s">
        <v>8</v>
      </c>
      <c r="AC40" s="39" t="s">
        <v>76</v>
      </c>
      <c r="AD40" s="43" t="s">
        <v>202</v>
      </c>
      <c r="AE40" s="51"/>
    </row>
    <row r="41" spans="1:31" s="5" customFormat="1" ht="30" customHeight="1">
      <c r="A41" s="31">
        <v>35</v>
      </c>
      <c r="B41" s="32" t="s">
        <v>6</v>
      </c>
      <c r="C41" s="31">
        <v>1</v>
      </c>
      <c r="D41" s="31">
        <v>73</v>
      </c>
      <c r="E41" s="31">
        <v>1983</v>
      </c>
      <c r="F41" s="33" t="s">
        <v>7</v>
      </c>
      <c r="G41" s="31" t="s">
        <v>5</v>
      </c>
      <c r="H41" s="31">
        <v>2</v>
      </c>
      <c r="I41" s="31">
        <v>2</v>
      </c>
      <c r="J41" s="31">
        <v>16</v>
      </c>
      <c r="K41" s="34">
        <v>502.1</v>
      </c>
      <c r="L41" s="38">
        <v>900.5</v>
      </c>
      <c r="M41" s="34">
        <v>963.5</v>
      </c>
      <c r="N41" s="53">
        <f t="shared" si="0"/>
        <v>1075.3</v>
      </c>
      <c r="O41" s="35">
        <v>1159.06</v>
      </c>
      <c r="P41" s="36">
        <v>3504</v>
      </c>
      <c r="Q41" s="37" t="s">
        <v>4</v>
      </c>
      <c r="R41" s="38">
        <v>771.2</v>
      </c>
      <c r="S41" s="34">
        <v>90</v>
      </c>
      <c r="T41" s="34">
        <v>69.2</v>
      </c>
      <c r="U41" s="34">
        <v>105.6</v>
      </c>
      <c r="V41" s="42">
        <v>63</v>
      </c>
      <c r="W41" s="34">
        <v>0</v>
      </c>
      <c r="X41" s="39" t="s">
        <v>279</v>
      </c>
      <c r="Y41" s="40">
        <v>45</v>
      </c>
      <c r="Z41" s="41" t="s">
        <v>111</v>
      </c>
      <c r="AA41" s="42">
        <v>913.9</v>
      </c>
      <c r="AB41" s="41" t="s">
        <v>8</v>
      </c>
      <c r="AC41" s="39" t="s">
        <v>76</v>
      </c>
      <c r="AD41" s="43" t="s">
        <v>202</v>
      </c>
      <c r="AE41" s="51"/>
    </row>
    <row r="42" spans="1:30" s="5" customFormat="1" ht="30" customHeight="1">
      <c r="A42" s="31">
        <v>36</v>
      </c>
      <c r="B42" s="32" t="s">
        <v>6</v>
      </c>
      <c r="C42" s="31">
        <v>1</v>
      </c>
      <c r="D42" s="31">
        <v>81</v>
      </c>
      <c r="E42" s="31">
        <v>1987</v>
      </c>
      <c r="F42" s="33" t="s">
        <v>10</v>
      </c>
      <c r="G42" s="31" t="s">
        <v>3</v>
      </c>
      <c r="H42" s="31">
        <v>3</v>
      </c>
      <c r="I42" s="31">
        <v>2</v>
      </c>
      <c r="J42" s="31">
        <v>12</v>
      </c>
      <c r="K42" s="34">
        <v>384.6</v>
      </c>
      <c r="L42" s="38">
        <v>728.8</v>
      </c>
      <c r="M42" s="34">
        <v>775.6</v>
      </c>
      <c r="N42" s="53">
        <f t="shared" si="0"/>
        <v>823.6999999999999</v>
      </c>
      <c r="O42" s="35">
        <v>895.25</v>
      </c>
      <c r="P42" s="36">
        <v>2568</v>
      </c>
      <c r="Q42" s="37" t="s">
        <v>4</v>
      </c>
      <c r="R42" s="38">
        <v>596.1</v>
      </c>
      <c r="S42" s="34">
        <v>107.3</v>
      </c>
      <c r="T42" s="34">
        <v>82.5</v>
      </c>
      <c r="U42" s="34">
        <v>12.4</v>
      </c>
      <c r="V42" s="42">
        <v>0</v>
      </c>
      <c r="W42" s="34">
        <v>46.8</v>
      </c>
      <c r="X42" s="39" t="s">
        <v>279</v>
      </c>
      <c r="Y42" s="40">
        <v>55</v>
      </c>
      <c r="Z42" s="41" t="s">
        <v>111</v>
      </c>
      <c r="AA42" s="42">
        <v>907.9</v>
      </c>
      <c r="AB42" s="41" t="s">
        <v>8</v>
      </c>
      <c r="AC42" s="39" t="s">
        <v>76</v>
      </c>
      <c r="AD42" s="43"/>
    </row>
    <row r="43" spans="1:30" s="52" customFormat="1" ht="30" customHeight="1">
      <c r="A43" s="31">
        <v>37</v>
      </c>
      <c r="B43" s="32" t="s">
        <v>12</v>
      </c>
      <c r="C43" s="31">
        <v>1</v>
      </c>
      <c r="D43" s="31" t="s">
        <v>63</v>
      </c>
      <c r="E43" s="31">
        <v>1983</v>
      </c>
      <c r="F43" s="33" t="s">
        <v>10</v>
      </c>
      <c r="G43" s="31" t="s">
        <v>3</v>
      </c>
      <c r="H43" s="31">
        <v>1</v>
      </c>
      <c r="I43" s="31">
        <v>2</v>
      </c>
      <c r="J43" s="31">
        <v>17</v>
      </c>
      <c r="K43" s="34">
        <v>288.8</v>
      </c>
      <c r="L43" s="38">
        <v>455</v>
      </c>
      <c r="M43" s="34">
        <v>468.5</v>
      </c>
      <c r="N43" s="53">
        <f t="shared" si="0"/>
        <v>661.2</v>
      </c>
      <c r="O43" s="35">
        <v>694.83</v>
      </c>
      <c r="P43" s="36">
        <v>2614</v>
      </c>
      <c r="Q43" s="37" t="s">
        <v>4</v>
      </c>
      <c r="R43" s="38">
        <v>443.5</v>
      </c>
      <c r="S43" s="34">
        <v>88.5</v>
      </c>
      <c r="T43" s="34">
        <v>67.1</v>
      </c>
      <c r="U43" s="34">
        <v>139.1</v>
      </c>
      <c r="V43" s="34">
        <v>13.5</v>
      </c>
      <c r="W43" s="34">
        <v>0</v>
      </c>
      <c r="X43" s="39" t="s">
        <v>279</v>
      </c>
      <c r="Y43" s="40">
        <v>47</v>
      </c>
      <c r="Z43" s="41" t="s">
        <v>111</v>
      </c>
      <c r="AA43" s="42">
        <v>609.2</v>
      </c>
      <c r="AB43" s="41" t="s">
        <v>8</v>
      </c>
      <c r="AC43" s="39" t="s">
        <v>76</v>
      </c>
      <c r="AD43" s="43"/>
    </row>
    <row r="44" spans="1:31" s="5" customFormat="1" ht="30" customHeight="1">
      <c r="A44" s="31">
        <v>38</v>
      </c>
      <c r="B44" s="32" t="s">
        <v>6</v>
      </c>
      <c r="C44" s="31">
        <v>1</v>
      </c>
      <c r="D44" s="31">
        <v>83</v>
      </c>
      <c r="E44" s="31">
        <v>1983</v>
      </c>
      <c r="F44" s="33" t="s">
        <v>7</v>
      </c>
      <c r="G44" s="31" t="s">
        <v>5</v>
      </c>
      <c r="H44" s="31">
        <v>2</v>
      </c>
      <c r="I44" s="31">
        <v>2</v>
      </c>
      <c r="J44" s="31">
        <v>16</v>
      </c>
      <c r="K44" s="34">
        <v>496</v>
      </c>
      <c r="L44" s="38">
        <v>905.3</v>
      </c>
      <c r="M44" s="34">
        <v>968.3</v>
      </c>
      <c r="N44" s="53">
        <f t="shared" si="0"/>
        <v>1080.3</v>
      </c>
      <c r="O44" s="35">
        <v>1164.72</v>
      </c>
      <c r="P44" s="36">
        <v>3517</v>
      </c>
      <c r="Q44" s="37" t="s">
        <v>4</v>
      </c>
      <c r="R44" s="38">
        <v>774.2</v>
      </c>
      <c r="S44" s="34">
        <v>92.8</v>
      </c>
      <c r="T44" s="34">
        <v>71.4</v>
      </c>
      <c r="U44" s="34">
        <v>103.6</v>
      </c>
      <c r="V44" s="42">
        <v>63</v>
      </c>
      <c r="W44" s="34">
        <v>0</v>
      </c>
      <c r="X44" s="39" t="s">
        <v>279</v>
      </c>
      <c r="Y44" s="40">
        <v>52</v>
      </c>
      <c r="Z44" s="41" t="s">
        <v>111</v>
      </c>
      <c r="AA44" s="42">
        <v>1121.3</v>
      </c>
      <c r="AB44" s="41" t="s">
        <v>8</v>
      </c>
      <c r="AC44" s="39" t="s">
        <v>76</v>
      </c>
      <c r="AD44" s="43" t="s">
        <v>202</v>
      </c>
      <c r="AE44" s="51"/>
    </row>
    <row r="45" spans="1:30" s="5" customFormat="1" ht="30" customHeight="1">
      <c r="A45" s="31">
        <v>39</v>
      </c>
      <c r="B45" s="32" t="s">
        <v>13</v>
      </c>
      <c r="C45" s="31">
        <v>1</v>
      </c>
      <c r="D45" s="31">
        <v>84</v>
      </c>
      <c r="E45" s="31">
        <v>1986</v>
      </c>
      <c r="F45" s="33" t="s">
        <v>10</v>
      </c>
      <c r="G45" s="31" t="s">
        <v>3</v>
      </c>
      <c r="H45" s="31">
        <v>2</v>
      </c>
      <c r="I45" s="31">
        <v>2</v>
      </c>
      <c r="J45" s="31">
        <v>12</v>
      </c>
      <c r="K45" s="34">
        <v>290.7</v>
      </c>
      <c r="L45" s="38">
        <v>511</v>
      </c>
      <c r="M45" s="34">
        <v>551.8</v>
      </c>
      <c r="N45" s="53">
        <f t="shared" si="0"/>
        <v>589.8000000000001</v>
      </c>
      <c r="O45" s="35">
        <v>651.66</v>
      </c>
      <c r="P45" s="36">
        <v>2022</v>
      </c>
      <c r="Q45" s="37" t="s">
        <v>4</v>
      </c>
      <c r="R45" s="38">
        <v>410.4</v>
      </c>
      <c r="S45" s="34">
        <v>91.3</v>
      </c>
      <c r="T45" s="34">
        <v>70.2</v>
      </c>
      <c r="U45" s="34">
        <v>8.6</v>
      </c>
      <c r="V45" s="42">
        <v>0</v>
      </c>
      <c r="W45" s="34">
        <v>40.8</v>
      </c>
      <c r="X45" s="39" t="s">
        <v>279</v>
      </c>
      <c r="Y45" s="40">
        <v>42</v>
      </c>
      <c r="Z45" s="41" t="s">
        <v>111</v>
      </c>
      <c r="AA45" s="42">
        <v>761</v>
      </c>
      <c r="AB45" s="41" t="s">
        <v>8</v>
      </c>
      <c r="AC45" s="39" t="s">
        <v>76</v>
      </c>
      <c r="AD45" s="43"/>
    </row>
    <row r="46" spans="1:30" s="5" customFormat="1" ht="30" customHeight="1">
      <c r="A46" s="31">
        <v>40</v>
      </c>
      <c r="B46" s="32" t="s">
        <v>6</v>
      </c>
      <c r="C46" s="31">
        <v>1</v>
      </c>
      <c r="D46" s="31">
        <v>85</v>
      </c>
      <c r="E46" s="31">
        <v>1986</v>
      </c>
      <c r="F46" s="33" t="s">
        <v>10</v>
      </c>
      <c r="G46" s="31" t="s">
        <v>3</v>
      </c>
      <c r="H46" s="31">
        <v>2</v>
      </c>
      <c r="I46" s="31">
        <v>2</v>
      </c>
      <c r="J46" s="31">
        <v>11</v>
      </c>
      <c r="K46" s="34">
        <v>278.1</v>
      </c>
      <c r="L46" s="38">
        <v>481</v>
      </c>
      <c r="M46" s="34">
        <v>512.5</v>
      </c>
      <c r="N46" s="53">
        <f t="shared" si="0"/>
        <v>541.3</v>
      </c>
      <c r="O46" s="35">
        <v>590.17</v>
      </c>
      <c r="P46" s="36">
        <v>1777</v>
      </c>
      <c r="Q46" s="37" t="s">
        <v>4</v>
      </c>
      <c r="R46" s="38">
        <v>410.4</v>
      </c>
      <c r="S46" s="34">
        <v>75.3</v>
      </c>
      <c r="T46" s="34">
        <v>57.9</v>
      </c>
      <c r="U46" s="34">
        <v>2.4</v>
      </c>
      <c r="V46" s="42">
        <v>0</v>
      </c>
      <c r="W46" s="34">
        <v>31.5</v>
      </c>
      <c r="X46" s="39" t="s">
        <v>279</v>
      </c>
      <c r="Y46" s="40">
        <v>40</v>
      </c>
      <c r="Z46" s="41" t="s">
        <v>111</v>
      </c>
      <c r="AA46" s="42">
        <v>804.9</v>
      </c>
      <c r="AB46" s="41" t="s">
        <v>8</v>
      </c>
      <c r="AC46" s="39" t="s">
        <v>76</v>
      </c>
      <c r="AD46" s="43"/>
    </row>
    <row r="47" spans="1:31" s="5" customFormat="1" ht="30" customHeight="1">
      <c r="A47" s="31">
        <v>41</v>
      </c>
      <c r="B47" s="32" t="s">
        <v>6</v>
      </c>
      <c r="C47" s="31">
        <v>1</v>
      </c>
      <c r="D47" s="31">
        <v>86</v>
      </c>
      <c r="E47" s="31">
        <v>1983</v>
      </c>
      <c r="F47" s="33" t="s">
        <v>7</v>
      </c>
      <c r="G47" s="31" t="s">
        <v>5</v>
      </c>
      <c r="H47" s="31">
        <v>2</v>
      </c>
      <c r="I47" s="31">
        <v>2</v>
      </c>
      <c r="J47" s="31">
        <v>16</v>
      </c>
      <c r="K47" s="34">
        <v>497.6</v>
      </c>
      <c r="L47" s="38">
        <v>899.8</v>
      </c>
      <c r="M47" s="34">
        <v>962.8</v>
      </c>
      <c r="N47" s="53">
        <f t="shared" si="0"/>
        <v>1072.8999999999999</v>
      </c>
      <c r="O47" s="35">
        <v>1162.42</v>
      </c>
      <c r="P47" s="36">
        <v>3503</v>
      </c>
      <c r="Q47" s="37" t="s">
        <v>4</v>
      </c>
      <c r="R47" s="38">
        <v>760.2</v>
      </c>
      <c r="S47" s="34">
        <v>114.9</v>
      </c>
      <c r="T47" s="34">
        <v>88.4</v>
      </c>
      <c r="U47" s="34">
        <v>84.7</v>
      </c>
      <c r="V47" s="42">
        <v>63</v>
      </c>
      <c r="W47" s="34">
        <v>0</v>
      </c>
      <c r="X47" s="39" t="s">
        <v>279</v>
      </c>
      <c r="Y47" s="40">
        <v>45</v>
      </c>
      <c r="Z47" s="41" t="s">
        <v>111</v>
      </c>
      <c r="AA47" s="42">
        <v>831.8</v>
      </c>
      <c r="AB47" s="41" t="s">
        <v>8</v>
      </c>
      <c r="AC47" s="39" t="s">
        <v>76</v>
      </c>
      <c r="AD47" s="43" t="s">
        <v>202</v>
      </c>
      <c r="AE47" s="51"/>
    </row>
    <row r="48" spans="1:30" s="5" customFormat="1" ht="30" customHeight="1">
      <c r="A48" s="31">
        <v>42</v>
      </c>
      <c r="B48" s="32" t="s">
        <v>6</v>
      </c>
      <c r="C48" s="31">
        <v>1</v>
      </c>
      <c r="D48" s="31">
        <v>88</v>
      </c>
      <c r="E48" s="31">
        <v>1987</v>
      </c>
      <c r="F48" s="33" t="s">
        <v>10</v>
      </c>
      <c r="G48" s="31" t="s">
        <v>3</v>
      </c>
      <c r="H48" s="31">
        <v>3</v>
      </c>
      <c r="I48" s="31">
        <v>2</v>
      </c>
      <c r="J48" s="31">
        <v>12</v>
      </c>
      <c r="K48" s="34">
        <v>399.9</v>
      </c>
      <c r="L48" s="38">
        <v>754.5</v>
      </c>
      <c r="M48" s="34">
        <v>796.5</v>
      </c>
      <c r="N48" s="53">
        <f t="shared" si="0"/>
        <v>848.8</v>
      </c>
      <c r="O48" s="35">
        <v>915.19</v>
      </c>
      <c r="P48" s="36">
        <v>2686</v>
      </c>
      <c r="Q48" s="37" t="s">
        <v>4</v>
      </c>
      <c r="R48" s="38">
        <v>623.4</v>
      </c>
      <c r="S48" s="34">
        <v>105.7</v>
      </c>
      <c r="T48" s="34">
        <v>81.3</v>
      </c>
      <c r="U48" s="34">
        <v>13</v>
      </c>
      <c r="V48" s="42">
        <v>0</v>
      </c>
      <c r="W48" s="34">
        <v>42</v>
      </c>
      <c r="X48" s="39" t="s">
        <v>279</v>
      </c>
      <c r="Y48" s="40">
        <v>43</v>
      </c>
      <c r="Z48" s="41" t="s">
        <v>111</v>
      </c>
      <c r="AA48" s="42">
        <v>939.8</v>
      </c>
      <c r="AB48" s="41" t="s">
        <v>8</v>
      </c>
      <c r="AC48" s="39" t="s">
        <v>76</v>
      </c>
      <c r="AD48" s="43"/>
    </row>
    <row r="49" spans="1:30" s="5" customFormat="1" ht="30" customHeight="1">
      <c r="A49" s="31">
        <v>43</v>
      </c>
      <c r="B49" s="32" t="s">
        <v>6</v>
      </c>
      <c r="C49" s="31">
        <v>1</v>
      </c>
      <c r="D49" s="31">
        <v>89</v>
      </c>
      <c r="E49" s="31">
        <v>1982</v>
      </c>
      <c r="F49" s="33" t="s">
        <v>10</v>
      </c>
      <c r="G49" s="31" t="s">
        <v>3</v>
      </c>
      <c r="H49" s="31">
        <v>3</v>
      </c>
      <c r="I49" s="31">
        <v>2</v>
      </c>
      <c r="J49" s="31">
        <v>12</v>
      </c>
      <c r="K49" s="34">
        <v>362.4</v>
      </c>
      <c r="L49" s="38">
        <v>723.1</v>
      </c>
      <c r="M49" s="34">
        <v>765.1</v>
      </c>
      <c r="N49" s="53">
        <f t="shared" si="0"/>
        <v>815.4000000000001</v>
      </c>
      <c r="O49" s="35">
        <v>881.46</v>
      </c>
      <c r="P49" s="36">
        <v>2620</v>
      </c>
      <c r="Q49" s="37" t="s">
        <v>4</v>
      </c>
      <c r="R49" s="38">
        <v>602.1</v>
      </c>
      <c r="S49" s="34">
        <v>104.3</v>
      </c>
      <c r="T49" s="34">
        <v>80.2</v>
      </c>
      <c r="U49" s="34">
        <v>12.1</v>
      </c>
      <c r="V49" s="42">
        <v>0</v>
      </c>
      <c r="W49" s="34">
        <v>42</v>
      </c>
      <c r="X49" s="39" t="s">
        <v>279</v>
      </c>
      <c r="Y49" s="40">
        <v>42</v>
      </c>
      <c r="Z49" s="41" t="s">
        <v>111</v>
      </c>
      <c r="AA49" s="42">
        <v>1212.7</v>
      </c>
      <c r="AB49" s="41" t="s">
        <v>8</v>
      </c>
      <c r="AC49" s="39" t="s">
        <v>76</v>
      </c>
      <c r="AD49" s="43"/>
    </row>
    <row r="50" spans="1:30" s="5" customFormat="1" ht="30" customHeight="1">
      <c r="A50" s="31">
        <v>44</v>
      </c>
      <c r="B50" s="32" t="s">
        <v>6</v>
      </c>
      <c r="C50" s="31">
        <v>1</v>
      </c>
      <c r="D50" s="31">
        <v>90</v>
      </c>
      <c r="E50" s="31">
        <v>1983</v>
      </c>
      <c r="F50" s="33" t="s">
        <v>10</v>
      </c>
      <c r="G50" s="31" t="s">
        <v>3</v>
      </c>
      <c r="H50" s="31">
        <v>3</v>
      </c>
      <c r="I50" s="31">
        <v>2</v>
      </c>
      <c r="J50" s="31">
        <v>16</v>
      </c>
      <c r="K50" s="34">
        <v>402.7</v>
      </c>
      <c r="L50" s="38">
        <v>702.6</v>
      </c>
      <c r="M50" s="34">
        <v>787.1</v>
      </c>
      <c r="N50" s="53">
        <f t="shared" si="0"/>
        <v>777</v>
      </c>
      <c r="O50" s="35">
        <v>883.82</v>
      </c>
      <c r="P50" s="36">
        <v>2935</v>
      </c>
      <c r="Q50" s="37" t="s">
        <v>4</v>
      </c>
      <c r="R50" s="38">
        <v>693.7</v>
      </c>
      <c r="S50" s="34">
        <v>96.7</v>
      </c>
      <c r="T50" s="34">
        <v>74.4</v>
      </c>
      <c r="U50" s="34">
        <v>0</v>
      </c>
      <c r="V50" s="42">
        <v>0</v>
      </c>
      <c r="W50" s="34">
        <v>84.5</v>
      </c>
      <c r="X50" s="39" t="s">
        <v>279</v>
      </c>
      <c r="Y50" s="40">
        <v>60</v>
      </c>
      <c r="Z50" s="41" t="s">
        <v>111</v>
      </c>
      <c r="AA50" s="42">
        <v>1098.4</v>
      </c>
      <c r="AB50" s="41" t="s">
        <v>8</v>
      </c>
      <c r="AC50" s="39" t="s">
        <v>76</v>
      </c>
      <c r="AD50" s="43" t="s">
        <v>203</v>
      </c>
    </row>
    <row r="51" spans="1:30" s="5" customFormat="1" ht="30" customHeight="1">
      <c r="A51" s="31">
        <v>45</v>
      </c>
      <c r="B51" s="32" t="s">
        <v>6</v>
      </c>
      <c r="C51" s="31">
        <v>1</v>
      </c>
      <c r="D51" s="45" t="s">
        <v>64</v>
      </c>
      <c r="E51" s="31">
        <v>2005</v>
      </c>
      <c r="F51" s="33" t="s">
        <v>84</v>
      </c>
      <c r="G51" s="31" t="s">
        <v>3</v>
      </c>
      <c r="H51" s="31">
        <v>4</v>
      </c>
      <c r="I51" s="31">
        <v>4</v>
      </c>
      <c r="J51" s="31">
        <v>60</v>
      </c>
      <c r="K51" s="38">
        <v>1824.1</v>
      </c>
      <c r="L51" s="38">
        <v>3652.3</v>
      </c>
      <c r="M51" s="34">
        <v>3871.8</v>
      </c>
      <c r="N51" s="53">
        <f t="shared" si="0"/>
        <v>4179.400000000001</v>
      </c>
      <c r="O51" s="46">
        <v>4341.4</v>
      </c>
      <c r="P51" s="36">
        <v>18917</v>
      </c>
      <c r="Q51" s="37" t="s">
        <v>50</v>
      </c>
      <c r="R51" s="38">
        <v>1342.7</v>
      </c>
      <c r="S51" s="34">
        <v>285.3</v>
      </c>
      <c r="T51" s="34">
        <v>219.5</v>
      </c>
      <c r="U51" s="34">
        <v>307.6</v>
      </c>
      <c r="V51" s="34">
        <v>162</v>
      </c>
      <c r="W51" s="34">
        <v>0</v>
      </c>
      <c r="X51" s="39" t="s">
        <v>77</v>
      </c>
      <c r="Y51" s="40"/>
      <c r="Z51" s="41"/>
      <c r="AA51" s="42">
        <v>7251.2</v>
      </c>
      <c r="AB51" s="41" t="s">
        <v>8</v>
      </c>
      <c r="AC51" s="39" t="s">
        <v>162</v>
      </c>
      <c r="AD51" s="43"/>
    </row>
    <row r="52" spans="1:30" s="5" customFormat="1" ht="30" customHeight="1">
      <c r="A52" s="31">
        <v>46</v>
      </c>
      <c r="B52" s="32" t="s">
        <v>254</v>
      </c>
      <c r="C52" s="31">
        <v>1</v>
      </c>
      <c r="D52" s="45" t="s">
        <v>255</v>
      </c>
      <c r="E52" s="31">
        <v>1982</v>
      </c>
      <c r="F52" s="33" t="s">
        <v>7</v>
      </c>
      <c r="G52" s="31" t="s">
        <v>5</v>
      </c>
      <c r="H52" s="31">
        <v>0</v>
      </c>
      <c r="I52" s="31">
        <v>2</v>
      </c>
      <c r="J52" s="31">
        <v>16</v>
      </c>
      <c r="K52" s="38">
        <v>739.1</v>
      </c>
      <c r="L52" s="38">
        <v>1175.4</v>
      </c>
      <c r="M52" s="53">
        <v>1175.4</v>
      </c>
      <c r="N52" s="53">
        <f>L52+T52+U52</f>
        <v>1175.4</v>
      </c>
      <c r="O52" s="35">
        <v>1175.4</v>
      </c>
      <c r="P52" s="36">
        <v>3947</v>
      </c>
      <c r="Q52" s="37" t="s">
        <v>4</v>
      </c>
      <c r="R52" s="38">
        <v>786.8</v>
      </c>
      <c r="S52" s="53">
        <v>0</v>
      </c>
      <c r="T52" s="162">
        <v>0</v>
      </c>
      <c r="U52" s="53">
        <v>0</v>
      </c>
      <c r="V52" s="53">
        <v>48</v>
      </c>
      <c r="W52" s="53">
        <v>0</v>
      </c>
      <c r="X52" s="39" t="s">
        <v>128</v>
      </c>
      <c r="Y52" s="40">
        <v>73</v>
      </c>
      <c r="Z52" s="41" t="s">
        <v>113</v>
      </c>
      <c r="AA52" s="42">
        <v>1950.9</v>
      </c>
      <c r="AB52" s="50" t="s">
        <v>114</v>
      </c>
      <c r="AC52" s="39" t="s">
        <v>76</v>
      </c>
      <c r="AD52" s="43" t="s">
        <v>203</v>
      </c>
    </row>
    <row r="53" spans="1:30" s="5" customFormat="1" ht="30" customHeight="1">
      <c r="A53" s="31">
        <v>47</v>
      </c>
      <c r="B53" s="32" t="s">
        <v>244</v>
      </c>
      <c r="C53" s="31">
        <v>1</v>
      </c>
      <c r="D53" s="45" t="s">
        <v>65</v>
      </c>
      <c r="E53" s="31">
        <v>2004</v>
      </c>
      <c r="F53" s="33" t="s">
        <v>34</v>
      </c>
      <c r="G53" s="31" t="s">
        <v>22</v>
      </c>
      <c r="H53" s="31">
        <v>1</v>
      </c>
      <c r="I53" s="31">
        <v>4</v>
      </c>
      <c r="J53" s="31">
        <v>36</v>
      </c>
      <c r="K53" s="38">
        <v>1322</v>
      </c>
      <c r="L53" s="38">
        <v>1322</v>
      </c>
      <c r="M53" s="34">
        <v>1341.6</v>
      </c>
      <c r="N53" s="53">
        <f>L53+T53+U53</f>
        <v>1746.9</v>
      </c>
      <c r="O53" s="35">
        <v>2289.1</v>
      </c>
      <c r="P53" s="41">
        <v>11028</v>
      </c>
      <c r="Q53" s="37" t="s">
        <v>71</v>
      </c>
      <c r="R53" s="38">
        <v>946.1</v>
      </c>
      <c r="S53" s="53">
        <v>100.36000000000001</v>
      </c>
      <c r="T53" s="42">
        <v>77.2</v>
      </c>
      <c r="U53" s="34">
        <v>347.7</v>
      </c>
      <c r="V53" s="34">
        <v>19.6</v>
      </c>
      <c r="W53" s="34">
        <v>0</v>
      </c>
      <c r="X53" s="39" t="s">
        <v>128</v>
      </c>
      <c r="Y53" s="40">
        <v>0</v>
      </c>
      <c r="Z53" s="41" t="s">
        <v>115</v>
      </c>
      <c r="AA53" s="42">
        <v>1015</v>
      </c>
      <c r="AB53" s="41" t="s">
        <v>8</v>
      </c>
      <c r="AC53" s="39" t="s">
        <v>76</v>
      </c>
      <c r="AD53" s="43"/>
    </row>
    <row r="54" spans="1:30" s="5" customFormat="1" ht="30" customHeight="1">
      <c r="A54" s="31"/>
      <c r="B54" s="72" t="s">
        <v>361</v>
      </c>
      <c r="C54" s="71">
        <f>SUM(C7:C8,C10,C12:C13,C20,C27,C28,C29,C32,C36:C37,C38,C40,C41,C44,C47,)</f>
        <v>17</v>
      </c>
      <c r="D54" s="71"/>
      <c r="E54" s="71"/>
      <c r="F54" s="71"/>
      <c r="G54" s="71"/>
      <c r="H54" s="71">
        <f aca="true" t="shared" si="1" ref="H54:AA54">SUM(H7:H8,H10,H12:H13,H20,H27,H28,H29,H32,H36:H37,H38,H40,H41,H44,H47,)</f>
        <v>36</v>
      </c>
      <c r="I54" s="71"/>
      <c r="J54" s="71">
        <f t="shared" si="1"/>
        <v>259</v>
      </c>
      <c r="K54" s="73">
        <f t="shared" si="1"/>
        <v>7991.6</v>
      </c>
      <c r="L54" s="73">
        <f t="shared" si="1"/>
        <v>14583.599999999999</v>
      </c>
      <c r="M54" s="73">
        <f t="shared" si="1"/>
        <v>15577.5</v>
      </c>
      <c r="N54" s="73">
        <f t="shared" si="1"/>
        <v>17299</v>
      </c>
      <c r="O54" s="73">
        <f t="shared" si="1"/>
        <v>18676.33</v>
      </c>
      <c r="P54" s="73">
        <f t="shared" si="1"/>
        <v>56452</v>
      </c>
      <c r="Q54" s="71"/>
      <c r="R54" s="73">
        <f t="shared" si="1"/>
        <v>12549.100000000002</v>
      </c>
      <c r="S54" s="73">
        <f t="shared" si="1"/>
        <v>1661.56</v>
      </c>
      <c r="T54" s="73">
        <f t="shared" si="1"/>
        <v>1278.1000000000001</v>
      </c>
      <c r="U54" s="73">
        <f t="shared" si="1"/>
        <v>1437.3</v>
      </c>
      <c r="V54" s="73">
        <f t="shared" si="1"/>
        <v>917.1</v>
      </c>
      <c r="W54" s="73">
        <f t="shared" si="1"/>
        <v>76.8</v>
      </c>
      <c r="X54" s="71"/>
      <c r="Y54" s="71"/>
      <c r="Z54" s="71"/>
      <c r="AA54" s="73">
        <f t="shared" si="1"/>
        <v>19356.9</v>
      </c>
      <c r="AB54" s="71"/>
      <c r="AC54" s="71"/>
      <c r="AD54" s="71"/>
    </row>
    <row r="55" spans="1:30" s="5" customFormat="1" ht="30" customHeight="1">
      <c r="A55" s="31"/>
      <c r="B55" s="72" t="s">
        <v>327</v>
      </c>
      <c r="C55" s="71">
        <f>SUM(C11,C14,C17,C18,C19,C22,C25,C30,C50,C52,)</f>
        <v>10</v>
      </c>
      <c r="D55" s="71"/>
      <c r="E55" s="71"/>
      <c r="F55" s="71"/>
      <c r="G55" s="71"/>
      <c r="H55" s="71">
        <f aca="true" t="shared" si="2" ref="H55:AA55">SUM(H11,H14,H17,H18,H19,H22,H25,H30,H50,H52,)</f>
        <v>22</v>
      </c>
      <c r="I55" s="71"/>
      <c r="J55" s="71">
        <f t="shared" si="2"/>
        <v>132</v>
      </c>
      <c r="K55" s="73">
        <f t="shared" si="2"/>
        <v>4335.700000000001</v>
      </c>
      <c r="L55" s="73">
        <f t="shared" si="2"/>
        <v>7784.4</v>
      </c>
      <c r="M55" s="73">
        <f t="shared" si="2"/>
        <v>8238.8</v>
      </c>
      <c r="N55" s="73">
        <f t="shared" si="2"/>
        <v>8791.6</v>
      </c>
      <c r="O55" s="73">
        <f t="shared" si="2"/>
        <v>9436.71</v>
      </c>
      <c r="P55" s="73">
        <f t="shared" si="2"/>
        <v>29284</v>
      </c>
      <c r="Q55" s="71"/>
      <c r="R55" s="73">
        <f t="shared" si="2"/>
        <v>6464.2</v>
      </c>
      <c r="S55" s="73">
        <f t="shared" si="2"/>
        <v>826.5</v>
      </c>
      <c r="T55" s="73">
        <f t="shared" si="2"/>
        <v>635.6999999999999</v>
      </c>
      <c r="U55" s="73">
        <f t="shared" si="2"/>
        <v>371.5</v>
      </c>
      <c r="V55" s="73">
        <f t="shared" si="2"/>
        <v>261.5</v>
      </c>
      <c r="W55" s="73">
        <f t="shared" si="2"/>
        <v>240.9</v>
      </c>
      <c r="X55" s="71"/>
      <c r="Y55" s="71"/>
      <c r="Z55" s="71"/>
      <c r="AA55" s="73">
        <f t="shared" si="2"/>
        <v>12058.4</v>
      </c>
      <c r="AB55" s="71"/>
      <c r="AC55" s="71"/>
      <c r="AD55" s="71"/>
    </row>
    <row r="56" spans="1:30" s="5" customFormat="1" ht="30" customHeight="1">
      <c r="A56" s="54"/>
      <c r="B56" s="55" t="s">
        <v>246</v>
      </c>
      <c r="C56" s="54">
        <f>SUM(C7:C53)</f>
        <v>47</v>
      </c>
      <c r="D56" s="54"/>
      <c r="E56" s="54"/>
      <c r="F56" s="54"/>
      <c r="G56" s="54"/>
      <c r="H56" s="54">
        <f>SUM(H7:H53)</f>
        <v>110</v>
      </c>
      <c r="I56" s="54"/>
      <c r="J56" s="54">
        <f aca="true" t="shared" si="3" ref="J56:P56">SUM(J7:J53)</f>
        <v>879</v>
      </c>
      <c r="K56" s="56">
        <f t="shared" si="3"/>
        <v>27483.099999999995</v>
      </c>
      <c r="L56" s="56">
        <f t="shared" si="3"/>
        <v>49538.290000000015</v>
      </c>
      <c r="M56" s="56">
        <f t="shared" si="3"/>
        <v>52299.100000000006</v>
      </c>
      <c r="N56" s="53">
        <f t="shared" si="0"/>
        <v>57910.69000000002</v>
      </c>
      <c r="O56" s="57">
        <f t="shared" si="3"/>
        <v>60929.17000000001</v>
      </c>
      <c r="P56" s="56">
        <f t="shared" si="3"/>
        <v>212853</v>
      </c>
      <c r="Q56" s="54"/>
      <c r="R56" s="56">
        <f aca="true" t="shared" si="4" ref="R56:W56">SUM(R7:R53)</f>
        <v>31724.900000000005</v>
      </c>
      <c r="S56" s="56">
        <f t="shared" si="4"/>
        <v>4615.12</v>
      </c>
      <c r="T56" s="56">
        <f t="shared" si="4"/>
        <v>4043.6000000000004</v>
      </c>
      <c r="U56" s="56">
        <f t="shared" si="4"/>
        <v>4328.799999999999</v>
      </c>
      <c r="V56" s="56">
        <f t="shared" si="4"/>
        <v>2028.6</v>
      </c>
      <c r="W56" s="56">
        <f t="shared" si="4"/>
        <v>732</v>
      </c>
      <c r="X56" s="54"/>
      <c r="Y56" s="54"/>
      <c r="Z56" s="54"/>
      <c r="AA56" s="56">
        <f>SUM(AA7:AA53)</f>
        <v>62489.80000000001</v>
      </c>
      <c r="AB56" s="54"/>
      <c r="AC56" s="54"/>
      <c r="AD56" s="58"/>
    </row>
    <row r="57" spans="1:30" s="5" customFormat="1" ht="30" customHeight="1">
      <c r="A57" s="54"/>
      <c r="B57" s="55" t="s">
        <v>284</v>
      </c>
      <c r="C57" s="54">
        <f>SUM(C52)</f>
        <v>1</v>
      </c>
      <c r="D57" s="54"/>
      <c r="E57" s="54"/>
      <c r="F57" s="54"/>
      <c r="G57" s="54"/>
      <c r="H57" s="54">
        <f>SUM(H52)</f>
        <v>0</v>
      </c>
      <c r="I57" s="54"/>
      <c r="J57" s="54">
        <f aca="true" t="shared" si="5" ref="J57:AA57">SUM(J52)</f>
        <v>16</v>
      </c>
      <c r="K57" s="56">
        <f t="shared" si="5"/>
        <v>739.1</v>
      </c>
      <c r="L57" s="56">
        <f t="shared" si="5"/>
        <v>1175.4</v>
      </c>
      <c r="M57" s="56">
        <f t="shared" si="5"/>
        <v>1175.4</v>
      </c>
      <c r="N57" s="53">
        <f t="shared" si="0"/>
        <v>1175.4</v>
      </c>
      <c r="O57" s="56">
        <f t="shared" si="5"/>
        <v>1175.4</v>
      </c>
      <c r="P57" s="56">
        <f t="shared" si="5"/>
        <v>3947</v>
      </c>
      <c r="Q57" s="56"/>
      <c r="R57" s="56">
        <f t="shared" si="5"/>
        <v>786.8</v>
      </c>
      <c r="S57" s="56">
        <f t="shared" si="5"/>
        <v>0</v>
      </c>
      <c r="T57" s="56">
        <f t="shared" si="5"/>
        <v>0</v>
      </c>
      <c r="U57" s="56">
        <f t="shared" si="5"/>
        <v>0</v>
      </c>
      <c r="V57" s="56">
        <f t="shared" si="5"/>
        <v>48</v>
      </c>
      <c r="W57" s="56">
        <f t="shared" si="5"/>
        <v>0</v>
      </c>
      <c r="X57" s="56"/>
      <c r="Y57" s="56"/>
      <c r="Z57" s="56"/>
      <c r="AA57" s="56">
        <f t="shared" si="5"/>
        <v>1950.9</v>
      </c>
      <c r="AB57" s="56"/>
      <c r="AC57" s="56"/>
      <c r="AD57" s="56"/>
    </row>
    <row r="58" spans="1:30" s="5" customFormat="1" ht="30" customHeight="1">
      <c r="A58" s="54"/>
      <c r="B58" s="55" t="s">
        <v>224</v>
      </c>
      <c r="C58" s="54">
        <f>SUM(C53)</f>
        <v>1</v>
      </c>
      <c r="D58" s="54"/>
      <c r="E58" s="54"/>
      <c r="F58" s="54"/>
      <c r="G58" s="54"/>
      <c r="H58" s="54">
        <f>SUM(H53)</f>
        <v>1</v>
      </c>
      <c r="I58" s="54"/>
      <c r="J58" s="54">
        <f aca="true" t="shared" si="6" ref="J58:P58">SUM(J53)</f>
        <v>36</v>
      </c>
      <c r="K58" s="56">
        <f>SUM(K53)</f>
        <v>1322</v>
      </c>
      <c r="L58" s="56">
        <f t="shared" si="6"/>
        <v>1322</v>
      </c>
      <c r="M58" s="56">
        <f>SUM(M53)</f>
        <v>1341.6</v>
      </c>
      <c r="N58" s="53">
        <f t="shared" si="0"/>
        <v>1746.9</v>
      </c>
      <c r="O58" s="57">
        <f>SUM(O53)</f>
        <v>2289.1</v>
      </c>
      <c r="P58" s="56">
        <f t="shared" si="6"/>
        <v>11028</v>
      </c>
      <c r="Q58" s="56"/>
      <c r="R58" s="56">
        <f aca="true" t="shared" si="7" ref="R58:W58">SUM(R53)</f>
        <v>946.1</v>
      </c>
      <c r="S58" s="56">
        <f t="shared" si="7"/>
        <v>100.36000000000001</v>
      </c>
      <c r="T58" s="56">
        <f t="shared" si="7"/>
        <v>77.2</v>
      </c>
      <c r="U58" s="56">
        <f t="shared" si="7"/>
        <v>347.7</v>
      </c>
      <c r="V58" s="56">
        <f t="shared" si="7"/>
        <v>19.6</v>
      </c>
      <c r="W58" s="56">
        <f t="shared" si="7"/>
        <v>0</v>
      </c>
      <c r="X58" s="56"/>
      <c r="Y58" s="56"/>
      <c r="Z58" s="56"/>
      <c r="AA58" s="56">
        <f>SUM(AA53)</f>
        <v>1015</v>
      </c>
      <c r="AB58" s="54"/>
      <c r="AC58" s="54"/>
      <c r="AD58" s="43"/>
    </row>
    <row r="59" spans="1:30" s="5" customFormat="1" ht="30" customHeight="1">
      <c r="A59" s="54"/>
      <c r="B59" s="55" t="s">
        <v>283</v>
      </c>
      <c r="C59" s="54">
        <f>SUM(C7:C22,C25:C50)</f>
        <v>42</v>
      </c>
      <c r="D59" s="54"/>
      <c r="E59" s="54"/>
      <c r="F59" s="54"/>
      <c r="G59" s="54"/>
      <c r="H59" s="54">
        <f>SUM(H7:H22,H25:H50)</f>
        <v>98</v>
      </c>
      <c r="I59" s="54"/>
      <c r="J59" s="54">
        <f>SUM(J7:J22,J25:J50)</f>
        <v>553</v>
      </c>
      <c r="K59" s="56">
        <f>SUM(K7:K22,K25:K50)</f>
        <v>16833.4</v>
      </c>
      <c r="L59" s="56">
        <f>SUM(L7:L22,L25:L50)</f>
        <v>30737.19999999999</v>
      </c>
      <c r="M59" s="56">
        <f aca="true" t="shared" si="8" ref="M59:W59">SUM(M7:M22,M25:M50)</f>
        <v>32731.49999999999</v>
      </c>
      <c r="N59" s="53">
        <f t="shared" si="0"/>
        <v>35711.99999999999</v>
      </c>
      <c r="O59" s="56">
        <f t="shared" si="8"/>
        <v>38577.17</v>
      </c>
      <c r="P59" s="56">
        <f t="shared" si="8"/>
        <v>117705</v>
      </c>
      <c r="Q59" s="56"/>
      <c r="R59" s="56">
        <f t="shared" si="8"/>
        <v>26282.200000000004</v>
      </c>
      <c r="S59" s="56">
        <f t="shared" si="8"/>
        <v>3807.4600000000005</v>
      </c>
      <c r="T59" s="56">
        <f t="shared" si="8"/>
        <v>2902.9</v>
      </c>
      <c r="U59" s="56">
        <f t="shared" si="8"/>
        <v>2071.9</v>
      </c>
      <c r="V59" s="56">
        <f t="shared" si="8"/>
        <v>1262.3000000000002</v>
      </c>
      <c r="W59" s="56">
        <f t="shared" si="8"/>
        <v>732</v>
      </c>
      <c r="X59" s="54"/>
      <c r="Y59" s="54"/>
      <c r="Z59" s="54"/>
      <c r="AA59" s="56">
        <f>SUM(AA7:AA22,AA25:AA50)</f>
        <v>44162.70000000001</v>
      </c>
      <c r="AB59" s="54"/>
      <c r="AC59" s="54"/>
      <c r="AD59" s="54"/>
    </row>
    <row r="60" spans="1:30" s="5" customFormat="1" ht="30" customHeight="1">
      <c r="A60" s="54"/>
      <c r="B60" s="55" t="s">
        <v>225</v>
      </c>
      <c r="C60" s="54">
        <f>SUM(C23:C24)</f>
        <v>2</v>
      </c>
      <c r="D60" s="54"/>
      <c r="E60" s="54"/>
      <c r="F60" s="54"/>
      <c r="G60" s="54"/>
      <c r="H60" s="54">
        <f>SUM(H23:H24)</f>
        <v>7</v>
      </c>
      <c r="I60" s="54"/>
      <c r="J60" s="54">
        <f aca="true" t="shared" si="9" ref="J60:P60">SUM(J23:J24)</f>
        <v>214</v>
      </c>
      <c r="K60" s="56">
        <f t="shared" si="9"/>
        <v>6764.5</v>
      </c>
      <c r="L60" s="56">
        <f t="shared" si="9"/>
        <v>12651.39</v>
      </c>
      <c r="M60" s="56">
        <f>SUM(M23:M24)</f>
        <v>13178.8</v>
      </c>
      <c r="N60" s="53">
        <f t="shared" si="0"/>
        <v>15096.99</v>
      </c>
      <c r="O60" s="57">
        <f>SUM(O23:O24)</f>
        <v>14546.1</v>
      </c>
      <c r="P60" s="56">
        <f t="shared" si="9"/>
        <v>61256</v>
      </c>
      <c r="Q60" s="56"/>
      <c r="R60" s="56">
        <f aca="true" t="shared" si="10" ref="R60:W60">SUM(R23:R24)</f>
        <v>2367.1</v>
      </c>
      <c r="S60" s="56">
        <f t="shared" si="10"/>
        <v>422</v>
      </c>
      <c r="T60" s="56">
        <f t="shared" si="10"/>
        <v>844</v>
      </c>
      <c r="U60" s="56">
        <f t="shared" si="10"/>
        <v>1601.6000000000001</v>
      </c>
      <c r="V60" s="56">
        <f t="shared" si="10"/>
        <v>536.7</v>
      </c>
      <c r="W60" s="56">
        <f t="shared" si="10"/>
        <v>0</v>
      </c>
      <c r="X60" s="56"/>
      <c r="Y60" s="56"/>
      <c r="Z60" s="56"/>
      <c r="AA60" s="56">
        <f>SUM(AA23:AA24)</f>
        <v>8110</v>
      </c>
      <c r="AB60" s="54"/>
      <c r="AC60" s="54"/>
      <c r="AD60" s="43"/>
    </row>
    <row r="61" spans="1:30" s="5" customFormat="1" ht="30" customHeight="1">
      <c r="A61" s="54"/>
      <c r="B61" s="55" t="s">
        <v>226</v>
      </c>
      <c r="C61" s="54">
        <f>SUM(C51)</f>
        <v>1</v>
      </c>
      <c r="D61" s="54"/>
      <c r="E61" s="54"/>
      <c r="F61" s="54"/>
      <c r="G61" s="54"/>
      <c r="H61" s="54">
        <f>SUM(H51)</f>
        <v>4</v>
      </c>
      <c r="I61" s="54"/>
      <c r="J61" s="54">
        <f aca="true" t="shared" si="11" ref="J61:P61">SUM(J51)</f>
        <v>60</v>
      </c>
      <c r="K61" s="56">
        <f t="shared" si="11"/>
        <v>1824.1</v>
      </c>
      <c r="L61" s="56">
        <f t="shared" si="11"/>
        <v>3652.3</v>
      </c>
      <c r="M61" s="56">
        <f>SUM(M51)</f>
        <v>3871.8</v>
      </c>
      <c r="N61" s="53">
        <f t="shared" si="0"/>
        <v>4179.400000000001</v>
      </c>
      <c r="O61" s="57">
        <f>SUM(O51)</f>
        <v>4341.4</v>
      </c>
      <c r="P61" s="56">
        <f t="shared" si="11"/>
        <v>18917</v>
      </c>
      <c r="Q61" s="56"/>
      <c r="R61" s="56">
        <f aca="true" t="shared" si="12" ref="R61:W61">SUM(R51)</f>
        <v>1342.7</v>
      </c>
      <c r="S61" s="56">
        <f t="shared" si="12"/>
        <v>285.3</v>
      </c>
      <c r="T61" s="56">
        <f t="shared" si="12"/>
        <v>219.5</v>
      </c>
      <c r="U61" s="56">
        <f t="shared" si="12"/>
        <v>307.6</v>
      </c>
      <c r="V61" s="56">
        <f t="shared" si="12"/>
        <v>162</v>
      </c>
      <c r="W61" s="56">
        <f t="shared" si="12"/>
        <v>0</v>
      </c>
      <c r="X61" s="56"/>
      <c r="Y61" s="56"/>
      <c r="Z61" s="56"/>
      <c r="AA61" s="56">
        <f>SUM(AA51)</f>
        <v>7251.2</v>
      </c>
      <c r="AB61" s="54"/>
      <c r="AC61" s="54"/>
      <c r="AD61" s="43"/>
    </row>
    <row r="62" spans="1:30" s="52" customFormat="1" ht="30" customHeight="1">
      <c r="A62" s="31">
        <v>1</v>
      </c>
      <c r="B62" s="32" t="s">
        <v>14</v>
      </c>
      <c r="C62" s="59">
        <f>SUM(C51)</f>
        <v>1</v>
      </c>
      <c r="D62" s="31">
        <v>4</v>
      </c>
      <c r="E62" s="31">
        <v>1987</v>
      </c>
      <c r="F62" s="33" t="s">
        <v>7</v>
      </c>
      <c r="G62" s="31" t="s">
        <v>5</v>
      </c>
      <c r="H62" s="31">
        <v>2</v>
      </c>
      <c r="I62" s="31">
        <v>1</v>
      </c>
      <c r="J62" s="31">
        <v>31</v>
      </c>
      <c r="K62" s="38">
        <v>603.2</v>
      </c>
      <c r="L62" s="38">
        <v>632.2</v>
      </c>
      <c r="M62" s="34">
        <v>632.2</v>
      </c>
      <c r="N62" s="53">
        <f t="shared" si="0"/>
        <v>1023.2</v>
      </c>
      <c r="O62" s="46">
        <v>1036.94</v>
      </c>
      <c r="P62" s="36">
        <v>3383</v>
      </c>
      <c r="Q62" s="37" t="s">
        <v>4</v>
      </c>
      <c r="R62" s="38">
        <v>621.2</v>
      </c>
      <c r="S62" s="34">
        <v>59.54</v>
      </c>
      <c r="T62" s="34">
        <v>45.8</v>
      </c>
      <c r="U62" s="34">
        <v>345.2</v>
      </c>
      <c r="V62" s="34">
        <v>0</v>
      </c>
      <c r="W62" s="34">
        <v>0</v>
      </c>
      <c r="X62" s="39" t="s">
        <v>279</v>
      </c>
      <c r="Y62" s="40">
        <v>37</v>
      </c>
      <c r="Z62" s="41" t="s">
        <v>116</v>
      </c>
      <c r="AA62" s="42">
        <v>1669.3</v>
      </c>
      <c r="AB62" s="41" t="s">
        <v>28</v>
      </c>
      <c r="AC62" s="39" t="s">
        <v>76</v>
      </c>
      <c r="AD62" s="43"/>
    </row>
    <row r="63" spans="1:30" s="5" customFormat="1" ht="30" customHeight="1">
      <c r="A63" s="31">
        <v>2</v>
      </c>
      <c r="B63" s="32" t="s">
        <v>14</v>
      </c>
      <c r="C63" s="31">
        <v>1</v>
      </c>
      <c r="D63" s="31">
        <v>8</v>
      </c>
      <c r="E63" s="31">
        <v>1986</v>
      </c>
      <c r="F63" s="33" t="s">
        <v>10</v>
      </c>
      <c r="G63" s="31" t="s">
        <v>3</v>
      </c>
      <c r="H63" s="31">
        <v>2</v>
      </c>
      <c r="I63" s="31">
        <v>1</v>
      </c>
      <c r="J63" s="31">
        <v>2</v>
      </c>
      <c r="K63" s="38">
        <v>44.3</v>
      </c>
      <c r="L63" s="38">
        <v>73.8</v>
      </c>
      <c r="M63" s="34">
        <v>73.8</v>
      </c>
      <c r="N63" s="53">
        <f t="shared" si="0"/>
        <v>73.8</v>
      </c>
      <c r="O63" s="46">
        <v>73.8</v>
      </c>
      <c r="P63" s="36">
        <v>257</v>
      </c>
      <c r="Q63" s="37" t="s">
        <v>15</v>
      </c>
      <c r="R63" s="38">
        <v>97.5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9" t="s">
        <v>279</v>
      </c>
      <c r="Y63" s="40">
        <v>21</v>
      </c>
      <c r="Z63" s="41" t="s">
        <v>117</v>
      </c>
      <c r="AA63" s="42">
        <v>714.5</v>
      </c>
      <c r="AB63" s="41" t="s">
        <v>59</v>
      </c>
      <c r="AC63" s="39" t="s">
        <v>76</v>
      </c>
      <c r="AD63" s="43"/>
    </row>
    <row r="64" spans="1:30" s="5" customFormat="1" ht="30" customHeight="1">
      <c r="A64" s="31">
        <v>3</v>
      </c>
      <c r="B64" s="32" t="s">
        <v>14</v>
      </c>
      <c r="C64" s="31">
        <v>1</v>
      </c>
      <c r="D64" s="31">
        <v>9</v>
      </c>
      <c r="E64" s="31">
        <v>1986</v>
      </c>
      <c r="F64" s="33" t="s">
        <v>10</v>
      </c>
      <c r="G64" s="31" t="s">
        <v>3</v>
      </c>
      <c r="H64" s="31">
        <v>2</v>
      </c>
      <c r="I64" s="31">
        <v>1</v>
      </c>
      <c r="J64" s="31">
        <v>2</v>
      </c>
      <c r="K64" s="38">
        <v>58.9</v>
      </c>
      <c r="L64" s="38">
        <v>71.1</v>
      </c>
      <c r="M64" s="34">
        <v>71.1</v>
      </c>
      <c r="N64" s="53">
        <f t="shared" si="0"/>
        <v>71.1</v>
      </c>
      <c r="O64" s="46">
        <v>71.1</v>
      </c>
      <c r="P64" s="36">
        <v>246</v>
      </c>
      <c r="Q64" s="37" t="s">
        <v>4</v>
      </c>
      <c r="R64" s="38">
        <v>97.6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9" t="s">
        <v>279</v>
      </c>
      <c r="Y64" s="40">
        <v>16</v>
      </c>
      <c r="Z64" s="41"/>
      <c r="AA64" s="42">
        <v>714.5</v>
      </c>
      <c r="AB64" s="41" t="s">
        <v>59</v>
      </c>
      <c r="AC64" s="39" t="s">
        <v>76</v>
      </c>
      <c r="AD64" s="43"/>
    </row>
    <row r="65" spans="1:30" s="5" customFormat="1" ht="30" customHeight="1">
      <c r="A65" s="31">
        <v>4</v>
      </c>
      <c r="B65" s="32" t="s">
        <v>14</v>
      </c>
      <c r="C65" s="31">
        <v>1</v>
      </c>
      <c r="D65" s="31">
        <v>10</v>
      </c>
      <c r="E65" s="31">
        <v>1986</v>
      </c>
      <c r="F65" s="33" t="s">
        <v>10</v>
      </c>
      <c r="G65" s="31" t="s">
        <v>3</v>
      </c>
      <c r="H65" s="31">
        <v>2</v>
      </c>
      <c r="I65" s="31">
        <v>1</v>
      </c>
      <c r="J65" s="31">
        <v>2</v>
      </c>
      <c r="K65" s="38">
        <v>41.7</v>
      </c>
      <c r="L65" s="38">
        <v>90.3</v>
      </c>
      <c r="M65" s="34">
        <v>90.3</v>
      </c>
      <c r="N65" s="53">
        <f t="shared" si="0"/>
        <v>90.3</v>
      </c>
      <c r="O65" s="46">
        <v>90.3</v>
      </c>
      <c r="P65" s="36">
        <v>251</v>
      </c>
      <c r="Q65" s="37" t="s">
        <v>4</v>
      </c>
      <c r="R65" s="38">
        <v>97.6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9" t="s">
        <v>279</v>
      </c>
      <c r="Y65" s="40">
        <v>20</v>
      </c>
      <c r="Z65" s="41"/>
      <c r="AA65" s="42">
        <v>714.5</v>
      </c>
      <c r="AB65" s="41" t="s">
        <v>59</v>
      </c>
      <c r="AC65" s="39" t="s">
        <v>76</v>
      </c>
      <c r="AD65" s="43"/>
    </row>
    <row r="66" spans="1:30" s="5" customFormat="1" ht="30" customHeight="1">
      <c r="A66" s="31">
        <v>5</v>
      </c>
      <c r="B66" s="32" t="s">
        <v>14</v>
      </c>
      <c r="C66" s="31">
        <v>1</v>
      </c>
      <c r="D66" s="31">
        <v>23</v>
      </c>
      <c r="E66" s="31">
        <v>1987</v>
      </c>
      <c r="F66" s="33" t="s">
        <v>16</v>
      </c>
      <c r="G66" s="31" t="s">
        <v>5</v>
      </c>
      <c r="H66" s="31">
        <v>2</v>
      </c>
      <c r="I66" s="31">
        <v>2</v>
      </c>
      <c r="J66" s="31">
        <v>20</v>
      </c>
      <c r="K66" s="38">
        <v>456.9</v>
      </c>
      <c r="L66" s="38">
        <v>919.5</v>
      </c>
      <c r="M66" s="34">
        <v>919.5</v>
      </c>
      <c r="N66" s="53">
        <f t="shared" si="0"/>
        <v>1044.5</v>
      </c>
      <c r="O66" s="46">
        <v>1044.5</v>
      </c>
      <c r="P66" s="36">
        <v>3566</v>
      </c>
      <c r="Q66" s="39" t="s">
        <v>174</v>
      </c>
      <c r="R66" s="38">
        <v>761.5</v>
      </c>
      <c r="S66" s="60">
        <v>0</v>
      </c>
      <c r="T66" s="34">
        <v>0</v>
      </c>
      <c r="U66" s="43">
        <v>125</v>
      </c>
      <c r="V66" s="34">
        <v>0</v>
      </c>
      <c r="W66" s="34">
        <v>0</v>
      </c>
      <c r="X66" s="39" t="s">
        <v>309</v>
      </c>
      <c r="Y66" s="40">
        <v>15</v>
      </c>
      <c r="Z66" s="41" t="s">
        <v>53</v>
      </c>
      <c r="AA66" s="42">
        <v>1489.1</v>
      </c>
      <c r="AB66" s="41" t="s">
        <v>8</v>
      </c>
      <c r="AC66" s="39" t="s">
        <v>153</v>
      </c>
      <c r="AD66" s="43"/>
    </row>
    <row r="67" spans="1:30" s="5" customFormat="1" ht="30" customHeight="1">
      <c r="A67" s="31">
        <v>6</v>
      </c>
      <c r="B67" s="32" t="s">
        <v>14</v>
      </c>
      <c r="C67" s="31">
        <v>1</v>
      </c>
      <c r="D67" s="31">
        <v>25</v>
      </c>
      <c r="E67" s="31">
        <v>1987</v>
      </c>
      <c r="F67" s="33" t="s">
        <v>16</v>
      </c>
      <c r="G67" s="31" t="s">
        <v>5</v>
      </c>
      <c r="H67" s="31">
        <v>2</v>
      </c>
      <c r="I67" s="31">
        <v>2</v>
      </c>
      <c r="J67" s="31">
        <v>20</v>
      </c>
      <c r="K67" s="38">
        <v>468.1</v>
      </c>
      <c r="L67" s="38">
        <v>929.4</v>
      </c>
      <c r="M67" s="34">
        <v>929.4</v>
      </c>
      <c r="N67" s="53">
        <f t="shared" si="0"/>
        <v>1053.7</v>
      </c>
      <c r="O67" s="46">
        <v>1053.7</v>
      </c>
      <c r="P67" s="36">
        <v>3713</v>
      </c>
      <c r="Q67" s="37" t="s">
        <v>17</v>
      </c>
      <c r="R67" s="38">
        <v>810.9</v>
      </c>
      <c r="S67" s="61">
        <v>0</v>
      </c>
      <c r="T67" s="34">
        <v>0</v>
      </c>
      <c r="U67" s="66">
        <v>124.3</v>
      </c>
      <c r="V67" s="34">
        <v>0</v>
      </c>
      <c r="W67" s="34">
        <v>0</v>
      </c>
      <c r="X67" s="39" t="s">
        <v>309</v>
      </c>
      <c r="Y67" s="40">
        <v>8</v>
      </c>
      <c r="Z67" s="41" t="s">
        <v>53</v>
      </c>
      <c r="AA67" s="42">
        <v>1394.1</v>
      </c>
      <c r="AB67" s="41" t="s">
        <v>8</v>
      </c>
      <c r="AC67" s="39" t="s">
        <v>153</v>
      </c>
      <c r="AD67" s="43"/>
    </row>
    <row r="68" spans="1:31" s="5" customFormat="1" ht="30" customHeight="1">
      <c r="A68" s="31">
        <v>7</v>
      </c>
      <c r="B68" s="32" t="s">
        <v>14</v>
      </c>
      <c r="C68" s="31">
        <v>1</v>
      </c>
      <c r="D68" s="31">
        <v>27</v>
      </c>
      <c r="E68" s="31">
        <v>1989</v>
      </c>
      <c r="F68" s="33" t="s">
        <v>7</v>
      </c>
      <c r="G68" s="31" t="s">
        <v>5</v>
      </c>
      <c r="H68" s="31">
        <v>3</v>
      </c>
      <c r="I68" s="31">
        <v>2</v>
      </c>
      <c r="J68" s="31">
        <v>18</v>
      </c>
      <c r="K68" s="38">
        <v>532.8</v>
      </c>
      <c r="L68" s="38">
        <v>991.6</v>
      </c>
      <c r="M68" s="34">
        <v>991.6</v>
      </c>
      <c r="N68" s="53">
        <f t="shared" si="0"/>
        <v>1202.5</v>
      </c>
      <c r="O68" s="46">
        <v>1233.1</v>
      </c>
      <c r="P68" s="41">
        <v>4132</v>
      </c>
      <c r="Q68" s="37" t="s">
        <v>4</v>
      </c>
      <c r="R68" s="38">
        <v>893.5</v>
      </c>
      <c r="S68" s="34">
        <v>132.6</v>
      </c>
      <c r="T68" s="34">
        <v>102</v>
      </c>
      <c r="U68" s="34">
        <v>108.9</v>
      </c>
      <c r="V68" s="34">
        <v>0</v>
      </c>
      <c r="W68" s="34">
        <v>0</v>
      </c>
      <c r="X68" s="39" t="s">
        <v>279</v>
      </c>
      <c r="Y68" s="40">
        <v>33</v>
      </c>
      <c r="Z68" s="41" t="s">
        <v>118</v>
      </c>
      <c r="AA68" s="42">
        <v>1622.4</v>
      </c>
      <c r="AB68" s="41" t="s">
        <v>8</v>
      </c>
      <c r="AC68" s="39" t="s">
        <v>76</v>
      </c>
      <c r="AD68" s="43" t="s">
        <v>202</v>
      </c>
      <c r="AE68" s="51"/>
    </row>
    <row r="69" spans="1:30" s="5" customFormat="1" ht="30" customHeight="1">
      <c r="A69" s="31">
        <v>8</v>
      </c>
      <c r="B69" s="32" t="s">
        <v>14</v>
      </c>
      <c r="C69" s="31">
        <v>1</v>
      </c>
      <c r="D69" s="31">
        <v>29</v>
      </c>
      <c r="E69" s="31">
        <v>1987</v>
      </c>
      <c r="F69" s="33" t="s">
        <v>16</v>
      </c>
      <c r="G69" s="31" t="s">
        <v>5</v>
      </c>
      <c r="H69" s="31">
        <v>2</v>
      </c>
      <c r="I69" s="31">
        <v>2</v>
      </c>
      <c r="J69" s="31">
        <v>20</v>
      </c>
      <c r="K69" s="38">
        <v>466.4</v>
      </c>
      <c r="L69" s="38">
        <v>925.9</v>
      </c>
      <c r="M69" s="34">
        <v>925.9</v>
      </c>
      <c r="N69" s="53">
        <f t="shared" si="0"/>
        <v>1048.1</v>
      </c>
      <c r="O69" s="46">
        <v>1048.1</v>
      </c>
      <c r="P69" s="41">
        <v>3666</v>
      </c>
      <c r="Q69" s="37" t="s">
        <v>17</v>
      </c>
      <c r="R69" s="38">
        <v>800.5</v>
      </c>
      <c r="S69" s="61">
        <v>0</v>
      </c>
      <c r="T69" s="34">
        <v>0</v>
      </c>
      <c r="U69" s="66">
        <v>122.2</v>
      </c>
      <c r="V69" s="34">
        <v>0</v>
      </c>
      <c r="W69" s="34">
        <v>0</v>
      </c>
      <c r="X69" s="39" t="s">
        <v>309</v>
      </c>
      <c r="Y69" s="40">
        <v>11</v>
      </c>
      <c r="Z69" s="41" t="s">
        <v>53</v>
      </c>
      <c r="AA69" s="42">
        <v>1388.85</v>
      </c>
      <c r="AB69" s="41" t="s">
        <v>8</v>
      </c>
      <c r="AC69" s="39" t="s">
        <v>153</v>
      </c>
      <c r="AD69" s="43"/>
    </row>
    <row r="70" spans="1:30" s="5" customFormat="1" ht="30" customHeight="1">
      <c r="A70" s="31">
        <v>9</v>
      </c>
      <c r="B70" s="32" t="s">
        <v>14</v>
      </c>
      <c r="C70" s="31">
        <v>1</v>
      </c>
      <c r="D70" s="31" t="s">
        <v>18</v>
      </c>
      <c r="E70" s="31">
        <v>1987</v>
      </c>
      <c r="F70" s="33" t="s">
        <v>7</v>
      </c>
      <c r="G70" s="31" t="s">
        <v>5</v>
      </c>
      <c r="H70" s="31">
        <v>2</v>
      </c>
      <c r="I70" s="31">
        <v>2</v>
      </c>
      <c r="J70" s="31">
        <v>20</v>
      </c>
      <c r="K70" s="38">
        <v>467.8</v>
      </c>
      <c r="L70" s="38">
        <v>928.4</v>
      </c>
      <c r="M70" s="34">
        <v>928.4</v>
      </c>
      <c r="N70" s="53">
        <f t="shared" si="0"/>
        <v>1051.2</v>
      </c>
      <c r="O70" s="46">
        <v>1051.2</v>
      </c>
      <c r="P70" s="41">
        <v>3713</v>
      </c>
      <c r="Q70" s="37" t="s">
        <v>17</v>
      </c>
      <c r="R70" s="38">
        <v>810.8</v>
      </c>
      <c r="S70" s="34">
        <v>0</v>
      </c>
      <c r="T70" s="34">
        <v>0</v>
      </c>
      <c r="U70" s="34">
        <v>122.8</v>
      </c>
      <c r="V70" s="34">
        <v>0</v>
      </c>
      <c r="W70" s="34">
        <v>0</v>
      </c>
      <c r="X70" s="39" t="s">
        <v>324</v>
      </c>
      <c r="Y70" s="40">
        <v>15</v>
      </c>
      <c r="Z70" s="41" t="s">
        <v>117</v>
      </c>
      <c r="AA70" s="42">
        <v>1083.9</v>
      </c>
      <c r="AB70" s="41" t="s">
        <v>8</v>
      </c>
      <c r="AC70" s="39" t="s">
        <v>76</v>
      </c>
      <c r="AD70" s="43"/>
    </row>
    <row r="71" spans="1:30" s="5" customFormat="1" ht="30" customHeight="1">
      <c r="A71" s="31">
        <v>10</v>
      </c>
      <c r="B71" s="32" t="s">
        <v>14</v>
      </c>
      <c r="C71" s="31">
        <v>1</v>
      </c>
      <c r="D71" s="31">
        <v>31</v>
      </c>
      <c r="E71" s="31">
        <v>1987</v>
      </c>
      <c r="F71" s="33" t="s">
        <v>16</v>
      </c>
      <c r="G71" s="31" t="s">
        <v>5</v>
      </c>
      <c r="H71" s="31">
        <v>2</v>
      </c>
      <c r="I71" s="31">
        <v>2</v>
      </c>
      <c r="J71" s="31">
        <v>20</v>
      </c>
      <c r="K71" s="38">
        <v>468.2</v>
      </c>
      <c r="L71" s="38">
        <v>930.4</v>
      </c>
      <c r="M71" s="34">
        <v>930.4</v>
      </c>
      <c r="N71" s="53">
        <f>L71+T71+U71</f>
        <v>1054</v>
      </c>
      <c r="O71" s="46">
        <v>1054</v>
      </c>
      <c r="P71" s="41">
        <v>3715</v>
      </c>
      <c r="Q71" s="37" t="s">
        <v>17</v>
      </c>
      <c r="R71" s="38">
        <v>811.1</v>
      </c>
      <c r="S71" s="61">
        <v>0</v>
      </c>
      <c r="T71" s="34">
        <v>0</v>
      </c>
      <c r="U71" s="66">
        <v>123.6</v>
      </c>
      <c r="V71" s="34">
        <v>0</v>
      </c>
      <c r="W71" s="34">
        <v>0</v>
      </c>
      <c r="X71" s="39" t="s">
        <v>309</v>
      </c>
      <c r="Y71" s="40">
        <v>23</v>
      </c>
      <c r="Z71" s="36" t="s">
        <v>117</v>
      </c>
      <c r="AA71" s="42">
        <v>1155.8</v>
      </c>
      <c r="AB71" s="41" t="s">
        <v>8</v>
      </c>
      <c r="AC71" s="39" t="s">
        <v>153</v>
      </c>
      <c r="AD71" s="43"/>
    </row>
    <row r="72" spans="1:30" s="5" customFormat="1" ht="30" customHeight="1">
      <c r="A72" s="31">
        <v>11</v>
      </c>
      <c r="B72" s="32" t="s">
        <v>14</v>
      </c>
      <c r="C72" s="31">
        <v>1</v>
      </c>
      <c r="D72" s="31">
        <v>33</v>
      </c>
      <c r="E72" s="31">
        <v>1988</v>
      </c>
      <c r="F72" s="33" t="s">
        <v>16</v>
      </c>
      <c r="G72" s="31" t="s">
        <v>5</v>
      </c>
      <c r="H72" s="31">
        <v>2</v>
      </c>
      <c r="I72" s="31">
        <v>2</v>
      </c>
      <c r="J72" s="31">
        <v>20</v>
      </c>
      <c r="K72" s="38">
        <v>454.3</v>
      </c>
      <c r="L72" s="38">
        <v>937.3</v>
      </c>
      <c r="M72" s="34">
        <v>937.3</v>
      </c>
      <c r="N72" s="53">
        <f t="shared" si="0"/>
        <v>1041.3999999999999</v>
      </c>
      <c r="O72" s="46">
        <v>1072.6</v>
      </c>
      <c r="P72" s="41">
        <v>3539</v>
      </c>
      <c r="Q72" s="37" t="s">
        <v>17</v>
      </c>
      <c r="R72" s="38">
        <v>753</v>
      </c>
      <c r="S72" s="61">
        <v>135.3</v>
      </c>
      <c r="T72" s="34">
        <v>104.1</v>
      </c>
      <c r="U72" s="66">
        <v>0</v>
      </c>
      <c r="V72" s="34">
        <v>0</v>
      </c>
      <c r="W72" s="34">
        <v>0</v>
      </c>
      <c r="X72" s="39" t="s">
        <v>309</v>
      </c>
      <c r="Y72" s="41">
        <v>10</v>
      </c>
      <c r="Z72" s="36" t="s">
        <v>53</v>
      </c>
      <c r="AA72" s="42">
        <v>1405.95</v>
      </c>
      <c r="AB72" s="41" t="s">
        <v>8</v>
      </c>
      <c r="AC72" s="39" t="s">
        <v>153</v>
      </c>
      <c r="AD72" s="43"/>
    </row>
    <row r="73" spans="1:30" s="52" customFormat="1" ht="30" customHeight="1">
      <c r="A73" s="31">
        <v>12</v>
      </c>
      <c r="B73" s="32" t="s">
        <v>14</v>
      </c>
      <c r="C73" s="31">
        <v>1</v>
      </c>
      <c r="D73" s="31">
        <v>39</v>
      </c>
      <c r="E73" s="31">
        <v>1988</v>
      </c>
      <c r="F73" s="33" t="s">
        <v>7</v>
      </c>
      <c r="G73" s="31" t="s">
        <v>5</v>
      </c>
      <c r="H73" s="31">
        <v>2</v>
      </c>
      <c r="I73" s="31">
        <v>2</v>
      </c>
      <c r="J73" s="31">
        <v>22</v>
      </c>
      <c r="K73" s="38">
        <v>531.4</v>
      </c>
      <c r="L73" s="38">
        <v>588.6</v>
      </c>
      <c r="M73" s="34">
        <v>588.6</v>
      </c>
      <c r="N73" s="53">
        <f t="shared" si="0"/>
        <v>959.7</v>
      </c>
      <c r="O73" s="46">
        <v>973.5</v>
      </c>
      <c r="P73" s="41">
        <v>3032</v>
      </c>
      <c r="Q73" s="37" t="s">
        <v>17</v>
      </c>
      <c r="R73" s="38">
        <v>522.8</v>
      </c>
      <c r="S73" s="34">
        <v>48.7</v>
      </c>
      <c r="T73" s="34">
        <v>46</v>
      </c>
      <c r="U73" s="34">
        <v>325.1</v>
      </c>
      <c r="V73" s="34">
        <v>0</v>
      </c>
      <c r="W73" s="34">
        <v>0</v>
      </c>
      <c r="X73" s="39" t="s">
        <v>279</v>
      </c>
      <c r="Y73" s="40">
        <v>23</v>
      </c>
      <c r="Z73" s="62" t="s">
        <v>243</v>
      </c>
      <c r="AA73" s="42">
        <v>1243.8</v>
      </c>
      <c r="AB73" s="41" t="s">
        <v>58</v>
      </c>
      <c r="AC73" s="39" t="s">
        <v>76</v>
      </c>
      <c r="AD73" s="43"/>
    </row>
    <row r="74" spans="1:30" s="52" customFormat="1" ht="30" customHeight="1">
      <c r="A74" s="211">
        <v>13</v>
      </c>
      <c r="B74" s="32" t="s">
        <v>14</v>
      </c>
      <c r="C74" s="63"/>
      <c r="D74" s="31" t="s">
        <v>56</v>
      </c>
      <c r="E74" s="31">
        <v>2004</v>
      </c>
      <c r="F74" s="33" t="s">
        <v>31</v>
      </c>
      <c r="G74" s="31" t="s">
        <v>22</v>
      </c>
      <c r="H74" s="31">
        <v>4</v>
      </c>
      <c r="I74" s="31">
        <v>5</v>
      </c>
      <c r="J74" s="31">
        <v>80</v>
      </c>
      <c r="K74" s="38">
        <v>2398.3</v>
      </c>
      <c r="L74" s="38">
        <v>4514.4</v>
      </c>
      <c r="M74" s="34">
        <v>4621.7</v>
      </c>
      <c r="N74" s="53">
        <f aca="true" t="shared" si="13" ref="N74:N139">L74+T74+U74</f>
        <v>5107.7</v>
      </c>
      <c r="O74" s="46">
        <v>5313.6</v>
      </c>
      <c r="P74" s="36">
        <v>22328</v>
      </c>
      <c r="Q74" s="37" t="s">
        <v>41</v>
      </c>
      <c r="R74" s="38">
        <v>1289.9</v>
      </c>
      <c r="S74" s="61">
        <v>427.1</v>
      </c>
      <c r="T74" s="66">
        <v>328.5</v>
      </c>
      <c r="U74" s="66">
        <v>264.8</v>
      </c>
      <c r="V74" s="34">
        <v>0</v>
      </c>
      <c r="W74" s="34">
        <v>107.3</v>
      </c>
      <c r="X74" s="39" t="s">
        <v>61</v>
      </c>
      <c r="Y74" s="219">
        <v>0</v>
      </c>
      <c r="Z74" s="220" t="s">
        <v>175</v>
      </c>
      <c r="AA74" s="221">
        <v>10282.61</v>
      </c>
      <c r="AB74" s="41" t="s">
        <v>8</v>
      </c>
      <c r="AC74" s="39" t="s">
        <v>153</v>
      </c>
      <c r="AD74" s="64"/>
    </row>
    <row r="75" spans="1:30" s="52" customFormat="1" ht="30" customHeight="1">
      <c r="A75" s="211"/>
      <c r="B75" s="32" t="s">
        <v>14</v>
      </c>
      <c r="C75" s="65">
        <v>1</v>
      </c>
      <c r="D75" s="31" t="s">
        <v>57</v>
      </c>
      <c r="E75" s="31">
        <v>2004</v>
      </c>
      <c r="F75" s="33" t="s">
        <v>31</v>
      </c>
      <c r="G75" s="31" t="s">
        <v>22</v>
      </c>
      <c r="H75" s="31">
        <v>2</v>
      </c>
      <c r="I75" s="31">
        <v>6</v>
      </c>
      <c r="J75" s="31">
        <v>48</v>
      </c>
      <c r="K75" s="38">
        <v>1445</v>
      </c>
      <c r="L75" s="38">
        <v>2706.6</v>
      </c>
      <c r="M75" s="34">
        <v>2769</v>
      </c>
      <c r="N75" s="53">
        <f t="shared" si="13"/>
        <v>3128.8</v>
      </c>
      <c r="O75" s="46">
        <v>3250.3</v>
      </c>
      <c r="P75" s="36">
        <v>13254</v>
      </c>
      <c r="Q75" s="37" t="s">
        <v>41</v>
      </c>
      <c r="R75" s="38">
        <v>644.9</v>
      </c>
      <c r="S75" s="61">
        <v>256</v>
      </c>
      <c r="T75" s="66">
        <v>196.9</v>
      </c>
      <c r="U75" s="66">
        <v>225.3</v>
      </c>
      <c r="V75" s="34">
        <v>0</v>
      </c>
      <c r="W75" s="34">
        <v>62.4</v>
      </c>
      <c r="X75" s="39" t="s">
        <v>61</v>
      </c>
      <c r="Y75" s="219"/>
      <c r="Z75" s="220"/>
      <c r="AA75" s="221"/>
      <c r="AB75" s="41" t="s">
        <v>8</v>
      </c>
      <c r="AC75" s="39" t="s">
        <v>153</v>
      </c>
      <c r="AD75" s="66"/>
    </row>
    <row r="76" spans="1:30" s="52" customFormat="1" ht="30" customHeight="1">
      <c r="A76" s="211"/>
      <c r="B76" s="32" t="s">
        <v>14</v>
      </c>
      <c r="C76" s="67"/>
      <c r="D76" s="31" t="s">
        <v>60</v>
      </c>
      <c r="E76" s="31">
        <v>2005</v>
      </c>
      <c r="F76" s="33" t="s">
        <v>31</v>
      </c>
      <c r="G76" s="31" t="s">
        <v>22</v>
      </c>
      <c r="H76" s="31">
        <v>3</v>
      </c>
      <c r="I76" s="31">
        <v>9</v>
      </c>
      <c r="J76" s="31">
        <v>108</v>
      </c>
      <c r="K76" s="38">
        <v>3269.7</v>
      </c>
      <c r="L76" s="38">
        <v>6137.7</v>
      </c>
      <c r="M76" s="34">
        <v>6296.1</v>
      </c>
      <c r="N76" s="53">
        <f t="shared" si="13"/>
        <v>6932.5</v>
      </c>
      <c r="O76" s="46">
        <v>7224.4</v>
      </c>
      <c r="P76" s="36">
        <v>30880</v>
      </c>
      <c r="Q76" s="37" t="s">
        <v>41</v>
      </c>
      <c r="R76" s="68">
        <v>940.6</v>
      </c>
      <c r="S76" s="61">
        <v>578.6</v>
      </c>
      <c r="T76" s="66">
        <v>445.1</v>
      </c>
      <c r="U76" s="66">
        <v>349.7</v>
      </c>
      <c r="V76" s="34">
        <v>0</v>
      </c>
      <c r="W76" s="34">
        <v>158.37</v>
      </c>
      <c r="X76" s="39" t="s">
        <v>61</v>
      </c>
      <c r="Y76" s="219"/>
      <c r="Z76" s="220"/>
      <c r="AA76" s="221"/>
      <c r="AB76" s="41" t="s">
        <v>8</v>
      </c>
      <c r="AC76" s="39" t="s">
        <v>153</v>
      </c>
      <c r="AD76" s="66"/>
    </row>
    <row r="77" spans="1:30" s="52" customFormat="1" ht="30" customHeight="1">
      <c r="A77" s="31">
        <v>14</v>
      </c>
      <c r="B77" s="32" t="s">
        <v>14</v>
      </c>
      <c r="C77" s="69">
        <v>1</v>
      </c>
      <c r="D77" s="31">
        <v>28</v>
      </c>
      <c r="E77" s="49" t="s">
        <v>158</v>
      </c>
      <c r="F77" s="33" t="s">
        <v>31</v>
      </c>
      <c r="G77" s="31" t="s">
        <v>22</v>
      </c>
      <c r="H77" s="31">
        <v>4</v>
      </c>
      <c r="I77" s="31">
        <v>9</v>
      </c>
      <c r="J77" s="31">
        <v>144</v>
      </c>
      <c r="K77" s="38">
        <v>4371.6</v>
      </c>
      <c r="L77" s="38">
        <v>8180.3</v>
      </c>
      <c r="M77" s="46">
        <v>8886.6</v>
      </c>
      <c r="N77" s="53">
        <f t="shared" si="13"/>
        <v>9386.03</v>
      </c>
      <c r="O77" s="46">
        <v>0</v>
      </c>
      <c r="P77" s="36">
        <v>40684</v>
      </c>
      <c r="Q77" s="37" t="s">
        <v>41</v>
      </c>
      <c r="R77" s="37"/>
      <c r="S77" s="46">
        <v>772.72</v>
      </c>
      <c r="T77" s="46">
        <v>594.4</v>
      </c>
      <c r="U77" s="46">
        <v>611.33</v>
      </c>
      <c r="V77" s="46">
        <v>0</v>
      </c>
      <c r="W77" s="46">
        <v>0</v>
      </c>
      <c r="X77" s="39" t="s">
        <v>78</v>
      </c>
      <c r="Y77" s="40">
        <v>0</v>
      </c>
      <c r="Z77" s="41" t="s">
        <v>159</v>
      </c>
      <c r="AA77" s="70"/>
      <c r="AB77" s="41" t="s">
        <v>8</v>
      </c>
      <c r="AC77" s="39" t="s">
        <v>153</v>
      </c>
      <c r="AD77" s="43"/>
    </row>
    <row r="78" spans="1:30" s="52" customFormat="1" ht="30" customHeight="1">
      <c r="A78" s="31"/>
      <c r="B78" s="72" t="s">
        <v>361</v>
      </c>
      <c r="C78" s="116">
        <f>SUM(C68)</f>
        <v>1</v>
      </c>
      <c r="D78" s="116"/>
      <c r="E78" s="116"/>
      <c r="F78" s="116"/>
      <c r="G78" s="116"/>
      <c r="H78" s="116">
        <f aca="true" t="shared" si="14" ref="H78:AA78">SUM(H68)</f>
        <v>3</v>
      </c>
      <c r="I78" s="116"/>
      <c r="J78" s="116">
        <f t="shared" si="14"/>
        <v>18</v>
      </c>
      <c r="K78" s="117">
        <f t="shared" si="14"/>
        <v>532.8</v>
      </c>
      <c r="L78" s="117">
        <f t="shared" si="14"/>
        <v>991.6</v>
      </c>
      <c r="M78" s="117">
        <f t="shared" si="14"/>
        <v>991.6</v>
      </c>
      <c r="N78" s="117">
        <f t="shared" si="14"/>
        <v>1202.5</v>
      </c>
      <c r="O78" s="117">
        <f t="shared" si="14"/>
        <v>1233.1</v>
      </c>
      <c r="P78" s="117">
        <f t="shared" si="14"/>
        <v>4132</v>
      </c>
      <c r="Q78" s="116"/>
      <c r="R78" s="116"/>
      <c r="S78" s="117">
        <f t="shared" si="14"/>
        <v>132.6</v>
      </c>
      <c r="T78" s="117">
        <f t="shared" si="14"/>
        <v>102</v>
      </c>
      <c r="U78" s="117">
        <f t="shared" si="14"/>
        <v>108.9</v>
      </c>
      <c r="V78" s="117">
        <f t="shared" si="14"/>
        <v>0</v>
      </c>
      <c r="W78" s="117">
        <f t="shared" si="14"/>
        <v>0</v>
      </c>
      <c r="X78" s="116"/>
      <c r="Y78" s="116"/>
      <c r="Z78" s="116"/>
      <c r="AA78" s="117">
        <f t="shared" si="14"/>
        <v>1622.4</v>
      </c>
      <c r="AB78" s="116"/>
      <c r="AC78" s="116"/>
      <c r="AD78" s="116"/>
    </row>
    <row r="79" spans="1:30" s="76" customFormat="1" ht="30" customHeight="1">
      <c r="A79" s="71"/>
      <c r="B79" s="72" t="s">
        <v>95</v>
      </c>
      <c r="C79" s="71">
        <f>SUM(C62:C77)</f>
        <v>14</v>
      </c>
      <c r="D79" s="71"/>
      <c r="E79" s="71"/>
      <c r="F79" s="71"/>
      <c r="G79" s="71"/>
      <c r="H79" s="71">
        <f>SUM(H62:H77)</f>
        <v>38</v>
      </c>
      <c r="I79" s="71"/>
      <c r="J79" s="73">
        <f aca="true" t="shared" si="15" ref="J79:P79">SUM(J62:J77)</f>
        <v>577</v>
      </c>
      <c r="K79" s="73">
        <f t="shared" si="15"/>
        <v>16078.6</v>
      </c>
      <c r="L79" s="73">
        <f t="shared" si="15"/>
        <v>29557.5</v>
      </c>
      <c r="M79" s="73">
        <f t="shared" si="15"/>
        <v>30591.9</v>
      </c>
      <c r="N79" s="53">
        <f t="shared" si="13"/>
        <v>34268.53</v>
      </c>
      <c r="O79" s="74">
        <f t="shared" si="15"/>
        <v>25591.14</v>
      </c>
      <c r="P79" s="73">
        <f t="shared" si="15"/>
        <v>140359</v>
      </c>
      <c r="Q79" s="71"/>
      <c r="R79" s="73">
        <f aca="true" t="shared" si="16" ref="R79:W79">SUM(R62:R77)</f>
        <v>9953.400000000001</v>
      </c>
      <c r="S79" s="73">
        <f t="shared" si="16"/>
        <v>2410.5600000000004</v>
      </c>
      <c r="T79" s="73">
        <f t="shared" si="16"/>
        <v>1862.8000000000002</v>
      </c>
      <c r="U79" s="73">
        <f t="shared" si="16"/>
        <v>2848.2299999999996</v>
      </c>
      <c r="V79" s="73">
        <f t="shared" si="16"/>
        <v>0</v>
      </c>
      <c r="W79" s="73">
        <f t="shared" si="16"/>
        <v>328.07</v>
      </c>
      <c r="X79" s="75"/>
      <c r="Y79" s="71"/>
      <c r="Z79" s="71"/>
      <c r="AA79" s="73">
        <f>SUM(AA62:AA77)</f>
        <v>24879.309999999998</v>
      </c>
      <c r="AB79" s="71"/>
      <c r="AC79" s="75"/>
      <c r="AD79" s="43"/>
    </row>
    <row r="80" spans="1:30" s="52" customFormat="1" ht="30" customHeight="1">
      <c r="A80" s="31"/>
      <c r="B80" s="72" t="s">
        <v>285</v>
      </c>
      <c r="C80" s="71">
        <f>SUM(C62:C65,C68,C73)</f>
        <v>6</v>
      </c>
      <c r="D80" s="71"/>
      <c r="E80" s="71"/>
      <c r="F80" s="71"/>
      <c r="G80" s="71"/>
      <c r="H80" s="71">
        <f aca="true" t="shared" si="17" ref="H80:AA80">SUM(H62:H65,H68,H73)</f>
        <v>13</v>
      </c>
      <c r="I80" s="71"/>
      <c r="J80" s="73">
        <f t="shared" si="17"/>
        <v>77</v>
      </c>
      <c r="K80" s="73">
        <f t="shared" si="17"/>
        <v>1812.3000000000002</v>
      </c>
      <c r="L80" s="73">
        <f t="shared" si="17"/>
        <v>2447.6</v>
      </c>
      <c r="M80" s="73">
        <f t="shared" si="17"/>
        <v>2447.6</v>
      </c>
      <c r="N80" s="53">
        <f t="shared" si="13"/>
        <v>3420.6000000000004</v>
      </c>
      <c r="O80" s="73">
        <f t="shared" si="17"/>
        <v>3478.74</v>
      </c>
      <c r="P80" s="73">
        <f t="shared" si="17"/>
        <v>11301</v>
      </c>
      <c r="Q80" s="71"/>
      <c r="R80" s="73">
        <f t="shared" si="17"/>
        <v>2330.2</v>
      </c>
      <c r="S80" s="73">
        <f t="shared" si="17"/>
        <v>240.83999999999997</v>
      </c>
      <c r="T80" s="73">
        <f t="shared" si="17"/>
        <v>193.8</v>
      </c>
      <c r="U80" s="73">
        <f t="shared" si="17"/>
        <v>779.2</v>
      </c>
      <c r="V80" s="73">
        <f t="shared" si="17"/>
        <v>0</v>
      </c>
      <c r="W80" s="73">
        <f t="shared" si="17"/>
        <v>0</v>
      </c>
      <c r="X80" s="71"/>
      <c r="Y80" s="71"/>
      <c r="Z80" s="71"/>
      <c r="AA80" s="73">
        <f t="shared" si="17"/>
        <v>6679.000000000001</v>
      </c>
      <c r="AB80" s="71"/>
      <c r="AC80" s="71"/>
      <c r="AD80" s="71"/>
    </row>
    <row r="81" spans="1:31" s="52" customFormat="1" ht="30" customHeight="1">
      <c r="A81" s="31"/>
      <c r="B81" s="72" t="s">
        <v>330</v>
      </c>
      <c r="C81" s="71">
        <f>SUM(C66:C67,C69,C70,C71,C72)</f>
        <v>6</v>
      </c>
      <c r="D81" s="71"/>
      <c r="E81" s="71"/>
      <c r="F81" s="71"/>
      <c r="G81" s="71"/>
      <c r="H81" s="71">
        <f aca="true" t="shared" si="18" ref="H81:AA81">SUM(H66:H67,H69,H70,H71,H72)</f>
        <v>12</v>
      </c>
      <c r="I81" s="71"/>
      <c r="J81" s="73">
        <f t="shared" si="18"/>
        <v>120</v>
      </c>
      <c r="K81" s="73">
        <f t="shared" si="18"/>
        <v>2781.7000000000003</v>
      </c>
      <c r="L81" s="73">
        <f t="shared" si="18"/>
        <v>5570.900000000001</v>
      </c>
      <c r="M81" s="73">
        <f t="shared" si="18"/>
        <v>5570.900000000001</v>
      </c>
      <c r="N81" s="53">
        <f t="shared" si="13"/>
        <v>6292.900000000001</v>
      </c>
      <c r="O81" s="73">
        <f t="shared" si="18"/>
        <v>6324.1</v>
      </c>
      <c r="P81" s="73">
        <f t="shared" si="18"/>
        <v>21912</v>
      </c>
      <c r="Q81" s="71"/>
      <c r="R81" s="73">
        <f t="shared" si="18"/>
        <v>4747.799999999999</v>
      </c>
      <c r="S81" s="73">
        <f t="shared" si="18"/>
        <v>135.3</v>
      </c>
      <c r="T81" s="73">
        <f t="shared" si="18"/>
        <v>104.1</v>
      </c>
      <c r="U81" s="73">
        <f t="shared" si="18"/>
        <v>617.9</v>
      </c>
      <c r="V81" s="73">
        <f t="shared" si="18"/>
        <v>0</v>
      </c>
      <c r="W81" s="73">
        <f t="shared" si="18"/>
        <v>0</v>
      </c>
      <c r="X81" s="71"/>
      <c r="Y81" s="71"/>
      <c r="Z81" s="71"/>
      <c r="AA81" s="73">
        <f t="shared" si="18"/>
        <v>7917.699999999999</v>
      </c>
      <c r="AB81" s="71"/>
      <c r="AC81" s="71"/>
      <c r="AD81" s="71"/>
      <c r="AE81" s="77"/>
    </row>
    <row r="82" spans="1:30" s="52" customFormat="1" ht="30" customHeight="1">
      <c r="A82" s="31"/>
      <c r="B82" s="72" t="s">
        <v>286</v>
      </c>
      <c r="C82" s="71">
        <f>SUM(C74:C76)</f>
        <v>1</v>
      </c>
      <c r="D82" s="71"/>
      <c r="E82" s="71"/>
      <c r="F82" s="71"/>
      <c r="G82" s="71"/>
      <c r="H82" s="71">
        <f aca="true" t="shared" si="19" ref="H82:AA82">SUM(H74:H76)</f>
        <v>9</v>
      </c>
      <c r="I82" s="71"/>
      <c r="J82" s="71">
        <f t="shared" si="19"/>
        <v>236</v>
      </c>
      <c r="K82" s="73">
        <f t="shared" si="19"/>
        <v>7113</v>
      </c>
      <c r="L82" s="73">
        <f t="shared" si="19"/>
        <v>13358.7</v>
      </c>
      <c r="M82" s="73">
        <f t="shared" si="19"/>
        <v>13686.8</v>
      </c>
      <c r="N82" s="53">
        <f t="shared" si="13"/>
        <v>15169</v>
      </c>
      <c r="O82" s="73">
        <f t="shared" si="19"/>
        <v>15788.300000000001</v>
      </c>
      <c r="P82" s="73">
        <f t="shared" si="19"/>
        <v>66462</v>
      </c>
      <c r="Q82" s="71"/>
      <c r="R82" s="73">
        <f t="shared" si="19"/>
        <v>2875.4</v>
      </c>
      <c r="S82" s="73">
        <f t="shared" si="19"/>
        <v>1261.7</v>
      </c>
      <c r="T82" s="73">
        <f t="shared" si="19"/>
        <v>970.5</v>
      </c>
      <c r="U82" s="73">
        <f t="shared" si="19"/>
        <v>839.8</v>
      </c>
      <c r="V82" s="73">
        <f t="shared" si="19"/>
        <v>0</v>
      </c>
      <c r="W82" s="73">
        <f t="shared" si="19"/>
        <v>328.07</v>
      </c>
      <c r="X82" s="71"/>
      <c r="Y82" s="71"/>
      <c r="Z82" s="71"/>
      <c r="AA82" s="73">
        <f t="shared" si="19"/>
        <v>10282.61</v>
      </c>
      <c r="AB82" s="71"/>
      <c r="AC82" s="71"/>
      <c r="AD82" s="71"/>
    </row>
    <row r="83" spans="1:30" s="52" customFormat="1" ht="30" customHeight="1">
      <c r="A83" s="31"/>
      <c r="B83" s="72" t="s">
        <v>325</v>
      </c>
      <c r="C83" s="71">
        <f>SUM(C77)</f>
        <v>1</v>
      </c>
      <c r="D83" s="71"/>
      <c r="E83" s="71"/>
      <c r="F83" s="71"/>
      <c r="G83" s="71"/>
      <c r="H83" s="71">
        <f>SUM(H77)</f>
        <v>4</v>
      </c>
      <c r="I83" s="71"/>
      <c r="J83" s="71">
        <f aca="true" t="shared" si="20" ref="J83:P83">SUM(J77)</f>
        <v>144</v>
      </c>
      <c r="K83" s="73">
        <f t="shared" si="20"/>
        <v>4371.6</v>
      </c>
      <c r="L83" s="73">
        <f t="shared" si="20"/>
        <v>8180.3</v>
      </c>
      <c r="M83" s="73">
        <f>SUM(M77)</f>
        <v>8886.6</v>
      </c>
      <c r="N83" s="53">
        <f t="shared" si="13"/>
        <v>9386.03</v>
      </c>
      <c r="O83" s="74">
        <f>SUM(O77)</f>
        <v>0</v>
      </c>
      <c r="P83" s="73">
        <f t="shared" si="20"/>
        <v>40684</v>
      </c>
      <c r="Q83" s="73"/>
      <c r="R83" s="73">
        <f aca="true" t="shared" si="21" ref="R83:W83">SUM(R77)</f>
        <v>0</v>
      </c>
      <c r="S83" s="73">
        <f t="shared" si="21"/>
        <v>772.72</v>
      </c>
      <c r="T83" s="73">
        <f t="shared" si="21"/>
        <v>594.4</v>
      </c>
      <c r="U83" s="73">
        <f t="shared" si="21"/>
        <v>611.33</v>
      </c>
      <c r="V83" s="73">
        <f t="shared" si="21"/>
        <v>0</v>
      </c>
      <c r="W83" s="73">
        <f t="shared" si="21"/>
        <v>0</v>
      </c>
      <c r="X83" s="71"/>
      <c r="Y83" s="71"/>
      <c r="Z83" s="71"/>
      <c r="AA83" s="73">
        <f>SUM(AA77)</f>
        <v>0</v>
      </c>
      <c r="AB83" s="71"/>
      <c r="AC83" s="71"/>
      <c r="AD83" s="43"/>
    </row>
    <row r="84" spans="1:30" s="5" customFormat="1" ht="30" customHeight="1">
      <c r="A84" s="31">
        <v>1</v>
      </c>
      <c r="B84" s="32" t="s">
        <v>19</v>
      </c>
      <c r="C84" s="59">
        <v>1</v>
      </c>
      <c r="D84" s="31">
        <v>5</v>
      </c>
      <c r="E84" s="31">
        <v>1988</v>
      </c>
      <c r="F84" s="33" t="s">
        <v>7</v>
      </c>
      <c r="G84" s="31" t="s">
        <v>5</v>
      </c>
      <c r="H84" s="31">
        <v>2</v>
      </c>
      <c r="I84" s="31">
        <v>2</v>
      </c>
      <c r="J84" s="31">
        <v>20</v>
      </c>
      <c r="K84" s="38">
        <v>454.3</v>
      </c>
      <c r="L84" s="38">
        <v>937.3</v>
      </c>
      <c r="M84" s="34">
        <v>937.3</v>
      </c>
      <c r="N84" s="53">
        <f t="shared" si="13"/>
        <v>1041.376923076923</v>
      </c>
      <c r="O84" s="46">
        <v>1072.6</v>
      </c>
      <c r="P84" s="41">
        <v>3539</v>
      </c>
      <c r="Q84" s="37" t="s">
        <v>17</v>
      </c>
      <c r="R84" s="38">
        <v>753.5</v>
      </c>
      <c r="S84" s="34">
        <v>135.3</v>
      </c>
      <c r="T84" s="34">
        <v>104.07692307692308</v>
      </c>
      <c r="U84" s="34">
        <v>0</v>
      </c>
      <c r="V84" s="34">
        <v>0</v>
      </c>
      <c r="W84" s="34">
        <v>0</v>
      </c>
      <c r="X84" s="39" t="s">
        <v>279</v>
      </c>
      <c r="Y84" s="40">
        <v>23</v>
      </c>
      <c r="Z84" s="41" t="s">
        <v>120</v>
      </c>
      <c r="AA84" s="42">
        <v>1367.5</v>
      </c>
      <c r="AB84" s="41" t="s">
        <v>8</v>
      </c>
      <c r="AC84" s="39" t="s">
        <v>76</v>
      </c>
      <c r="AD84" s="43"/>
    </row>
    <row r="85" spans="1:30" s="5" customFormat="1" ht="30" customHeight="1">
      <c r="A85" s="31">
        <v>2</v>
      </c>
      <c r="B85" s="32" t="s">
        <v>19</v>
      </c>
      <c r="C85" s="31">
        <v>1</v>
      </c>
      <c r="D85" s="31">
        <v>6</v>
      </c>
      <c r="E85" s="31">
        <v>1988</v>
      </c>
      <c r="F85" s="33" t="s">
        <v>7</v>
      </c>
      <c r="G85" s="31" t="s">
        <v>5</v>
      </c>
      <c r="H85" s="31">
        <v>2</v>
      </c>
      <c r="I85" s="31">
        <v>2</v>
      </c>
      <c r="J85" s="31">
        <v>20</v>
      </c>
      <c r="K85" s="38">
        <v>456.4</v>
      </c>
      <c r="L85" s="38">
        <v>931.4</v>
      </c>
      <c r="M85" s="34">
        <v>931.4</v>
      </c>
      <c r="N85" s="53">
        <f t="shared" si="13"/>
        <v>1035.476923076923</v>
      </c>
      <c r="O85" s="46">
        <v>1066.7</v>
      </c>
      <c r="P85" s="41">
        <v>3546</v>
      </c>
      <c r="Q85" s="37" t="s">
        <v>17</v>
      </c>
      <c r="R85" s="38">
        <v>754.4</v>
      </c>
      <c r="S85" s="34">
        <v>135.3</v>
      </c>
      <c r="T85" s="34">
        <v>104.07692307692308</v>
      </c>
      <c r="U85" s="34">
        <v>0</v>
      </c>
      <c r="V85" s="34">
        <v>0</v>
      </c>
      <c r="W85" s="34">
        <v>0</v>
      </c>
      <c r="X85" s="39" t="s">
        <v>279</v>
      </c>
      <c r="Y85" s="40">
        <v>23</v>
      </c>
      <c r="Z85" s="41" t="s">
        <v>121</v>
      </c>
      <c r="AA85" s="42">
        <v>1294.3</v>
      </c>
      <c r="AB85" s="41" t="s">
        <v>8</v>
      </c>
      <c r="AC85" s="39" t="s">
        <v>301</v>
      </c>
      <c r="AD85" s="43"/>
    </row>
    <row r="86" spans="1:30" s="5" customFormat="1" ht="30" customHeight="1">
      <c r="A86" s="31">
        <v>3</v>
      </c>
      <c r="B86" s="32" t="s">
        <v>19</v>
      </c>
      <c r="C86" s="31">
        <v>1</v>
      </c>
      <c r="D86" s="31">
        <v>11</v>
      </c>
      <c r="E86" s="31">
        <v>2003</v>
      </c>
      <c r="F86" s="33" t="s">
        <v>34</v>
      </c>
      <c r="G86" s="31" t="s">
        <v>22</v>
      </c>
      <c r="H86" s="31">
        <v>4</v>
      </c>
      <c r="I86" s="31">
        <v>4</v>
      </c>
      <c r="J86" s="31">
        <v>32</v>
      </c>
      <c r="K86" s="38">
        <v>1754.8</v>
      </c>
      <c r="L86" s="38">
        <v>2733.6</v>
      </c>
      <c r="M86" s="34">
        <v>2890.4</v>
      </c>
      <c r="N86" s="53">
        <f>L86+T86+U86</f>
        <v>3141</v>
      </c>
      <c r="O86" s="46">
        <v>3361.4</v>
      </c>
      <c r="P86" s="36">
        <v>15632</v>
      </c>
      <c r="Q86" s="37" t="s">
        <v>50</v>
      </c>
      <c r="R86" s="38">
        <v>1036.73</v>
      </c>
      <c r="S86" s="61">
        <v>275.73</v>
      </c>
      <c r="T86" s="34">
        <v>212.1</v>
      </c>
      <c r="U86" s="66">
        <v>195.3</v>
      </c>
      <c r="V86" s="34">
        <v>156.8</v>
      </c>
      <c r="W86" s="34">
        <v>0</v>
      </c>
      <c r="X86" s="39" t="s">
        <v>308</v>
      </c>
      <c r="Y86" s="40">
        <v>0</v>
      </c>
      <c r="Z86" s="41" t="s">
        <v>176</v>
      </c>
      <c r="AA86" s="42">
        <v>2405.57</v>
      </c>
      <c r="AB86" s="41" t="s">
        <v>8</v>
      </c>
      <c r="AC86" s="39" t="s">
        <v>153</v>
      </c>
      <c r="AD86" s="43"/>
    </row>
    <row r="87" spans="1:30" s="5" customFormat="1" ht="30" customHeight="1">
      <c r="A87" s="31">
        <v>4</v>
      </c>
      <c r="B87" s="32" t="s">
        <v>19</v>
      </c>
      <c r="C87" s="31">
        <v>1</v>
      </c>
      <c r="D87" s="45" t="s">
        <v>189</v>
      </c>
      <c r="E87" s="31">
        <v>2009</v>
      </c>
      <c r="F87" s="33" t="s">
        <v>31</v>
      </c>
      <c r="G87" s="31" t="s">
        <v>22</v>
      </c>
      <c r="H87" s="31">
        <v>3</v>
      </c>
      <c r="I87" s="31">
        <v>5</v>
      </c>
      <c r="J87" s="31">
        <v>60</v>
      </c>
      <c r="K87" s="38">
        <v>1607.1</v>
      </c>
      <c r="L87" s="38">
        <v>3085.3</v>
      </c>
      <c r="M87" s="34">
        <v>3212.2</v>
      </c>
      <c r="N87" s="53">
        <f t="shared" si="13"/>
        <v>3537.0000000000005</v>
      </c>
      <c r="O87" s="46">
        <v>3737.2</v>
      </c>
      <c r="P87" s="36">
        <v>15905</v>
      </c>
      <c r="Q87" s="39" t="s">
        <v>190</v>
      </c>
      <c r="R87" s="38">
        <v>840</v>
      </c>
      <c r="S87" s="60">
        <v>317.7</v>
      </c>
      <c r="T87" s="34">
        <v>244.4</v>
      </c>
      <c r="U87" s="43">
        <v>207.3</v>
      </c>
      <c r="V87" s="34">
        <v>126.9</v>
      </c>
      <c r="W87" s="34">
        <v>0</v>
      </c>
      <c r="X87" s="39" t="s">
        <v>61</v>
      </c>
      <c r="Y87" s="40">
        <v>0</v>
      </c>
      <c r="Z87" s="41" t="s">
        <v>191</v>
      </c>
      <c r="AA87" s="42">
        <v>2715.06</v>
      </c>
      <c r="AB87" s="41" t="s">
        <v>183</v>
      </c>
      <c r="AC87" s="39" t="s">
        <v>153</v>
      </c>
      <c r="AD87" s="43"/>
    </row>
    <row r="88" spans="1:30" s="5" customFormat="1" ht="30" customHeight="1">
      <c r="A88" s="54"/>
      <c r="B88" s="55" t="s">
        <v>192</v>
      </c>
      <c r="C88" s="71">
        <f>SUM(C84:C87)</f>
        <v>4</v>
      </c>
      <c r="D88" s="71"/>
      <c r="E88" s="71"/>
      <c r="F88" s="71"/>
      <c r="G88" s="71"/>
      <c r="H88" s="71">
        <f>SUM(H84:H87)</f>
        <v>11</v>
      </c>
      <c r="I88" s="71"/>
      <c r="J88" s="71">
        <f>SUM(J84:J87)</f>
        <v>132</v>
      </c>
      <c r="K88" s="56">
        <f aca="true" t="shared" si="22" ref="K88:P88">SUM(K84:K87)</f>
        <v>4272.6</v>
      </c>
      <c r="L88" s="56">
        <f t="shared" si="22"/>
        <v>7687.599999999999</v>
      </c>
      <c r="M88" s="56">
        <f t="shared" si="22"/>
        <v>7971.3</v>
      </c>
      <c r="N88" s="53">
        <f t="shared" si="13"/>
        <v>8754.853846153846</v>
      </c>
      <c r="O88" s="57">
        <f t="shared" si="22"/>
        <v>9237.900000000001</v>
      </c>
      <c r="P88" s="56">
        <f t="shared" si="22"/>
        <v>38622</v>
      </c>
      <c r="Q88" s="54"/>
      <c r="R88" s="56">
        <f aca="true" t="shared" si="23" ref="R88:W88">SUM(R84:R87)</f>
        <v>3384.63</v>
      </c>
      <c r="S88" s="56">
        <f t="shared" si="23"/>
        <v>864.03</v>
      </c>
      <c r="T88" s="56">
        <f t="shared" si="23"/>
        <v>664.6538461538462</v>
      </c>
      <c r="U88" s="56">
        <f t="shared" si="23"/>
        <v>402.6</v>
      </c>
      <c r="V88" s="56">
        <f t="shared" si="23"/>
        <v>283.70000000000005</v>
      </c>
      <c r="W88" s="56">
        <f t="shared" si="23"/>
        <v>0</v>
      </c>
      <c r="X88" s="78"/>
      <c r="Y88" s="54"/>
      <c r="Z88" s="54"/>
      <c r="AA88" s="56">
        <f>SUM(AA84:AA87)</f>
        <v>7782.43</v>
      </c>
      <c r="AB88" s="54"/>
      <c r="AC88" s="78"/>
      <c r="AD88" s="43"/>
    </row>
    <row r="89" spans="1:30" s="5" customFormat="1" ht="30" customHeight="1">
      <c r="A89" s="54"/>
      <c r="B89" s="55" t="s">
        <v>287</v>
      </c>
      <c r="C89" s="54">
        <f>SUM(C84:C85)</f>
        <v>2</v>
      </c>
      <c r="D89" s="54"/>
      <c r="E89" s="54"/>
      <c r="F89" s="54"/>
      <c r="G89" s="54"/>
      <c r="H89" s="54">
        <f>SUM(H84:H85)</f>
        <v>4</v>
      </c>
      <c r="I89" s="54"/>
      <c r="J89" s="54">
        <f aca="true" t="shared" si="24" ref="J89:P89">SUM(J84:J85)</f>
        <v>40</v>
      </c>
      <c r="K89" s="56">
        <f t="shared" si="24"/>
        <v>910.7</v>
      </c>
      <c r="L89" s="56">
        <f t="shared" si="24"/>
        <v>1868.6999999999998</v>
      </c>
      <c r="M89" s="56">
        <f>SUM(M84:M85)</f>
        <v>1868.6999999999998</v>
      </c>
      <c r="N89" s="53">
        <f t="shared" si="13"/>
        <v>2076.853846153846</v>
      </c>
      <c r="O89" s="57">
        <f>SUM(O84:O85)</f>
        <v>2139.3</v>
      </c>
      <c r="P89" s="56">
        <f t="shared" si="24"/>
        <v>7085</v>
      </c>
      <c r="Q89" s="56"/>
      <c r="R89" s="56">
        <f aca="true" t="shared" si="25" ref="R89:W89">SUM(R84:R85)</f>
        <v>1507.9</v>
      </c>
      <c r="S89" s="56">
        <f t="shared" si="25"/>
        <v>270.6</v>
      </c>
      <c r="T89" s="56">
        <f t="shared" si="25"/>
        <v>208.15384615384616</v>
      </c>
      <c r="U89" s="56">
        <f t="shared" si="25"/>
        <v>0</v>
      </c>
      <c r="V89" s="56">
        <f t="shared" si="25"/>
        <v>0</v>
      </c>
      <c r="W89" s="56">
        <f t="shared" si="25"/>
        <v>0</v>
      </c>
      <c r="X89" s="56"/>
      <c r="Y89" s="56"/>
      <c r="Z89" s="56"/>
      <c r="AA89" s="56">
        <f>SUM(AA84:AA85)</f>
        <v>2661.8</v>
      </c>
      <c r="AB89" s="78"/>
      <c r="AC89" s="78"/>
      <c r="AD89" s="43"/>
    </row>
    <row r="90" spans="1:30" s="5" customFormat="1" ht="30" customHeight="1">
      <c r="A90" s="54"/>
      <c r="B90" s="55" t="s">
        <v>208</v>
      </c>
      <c r="C90" s="54">
        <f>SUM(C87)</f>
        <v>1</v>
      </c>
      <c r="D90" s="54"/>
      <c r="E90" s="54"/>
      <c r="F90" s="54"/>
      <c r="G90" s="54"/>
      <c r="H90" s="54">
        <f aca="true" t="shared" si="26" ref="H90:AA90">SUM(H87)</f>
        <v>3</v>
      </c>
      <c r="I90" s="54"/>
      <c r="J90" s="54">
        <f t="shared" si="26"/>
        <v>60</v>
      </c>
      <c r="K90" s="56">
        <f t="shared" si="26"/>
        <v>1607.1</v>
      </c>
      <c r="L90" s="56">
        <f t="shared" si="26"/>
        <v>3085.3</v>
      </c>
      <c r="M90" s="56">
        <f t="shared" si="26"/>
        <v>3212.2</v>
      </c>
      <c r="N90" s="53">
        <f t="shared" si="13"/>
        <v>3537.0000000000005</v>
      </c>
      <c r="O90" s="56">
        <f t="shared" si="26"/>
        <v>3737.2</v>
      </c>
      <c r="P90" s="56">
        <f t="shared" si="26"/>
        <v>15905</v>
      </c>
      <c r="Q90" s="54"/>
      <c r="R90" s="56">
        <f t="shared" si="26"/>
        <v>840</v>
      </c>
      <c r="S90" s="56">
        <f t="shared" si="26"/>
        <v>317.7</v>
      </c>
      <c r="T90" s="56">
        <f t="shared" si="26"/>
        <v>244.4</v>
      </c>
      <c r="U90" s="56">
        <f t="shared" si="26"/>
        <v>207.3</v>
      </c>
      <c r="V90" s="56">
        <f t="shared" si="26"/>
        <v>126.9</v>
      </c>
      <c r="W90" s="56">
        <f t="shared" si="26"/>
        <v>0</v>
      </c>
      <c r="X90" s="54"/>
      <c r="Y90" s="54"/>
      <c r="Z90" s="54"/>
      <c r="AA90" s="56">
        <f t="shared" si="26"/>
        <v>2715.06</v>
      </c>
      <c r="AB90" s="54"/>
      <c r="AC90" s="54"/>
      <c r="AD90" s="54"/>
    </row>
    <row r="91" spans="1:30" s="5" customFormat="1" ht="30" customHeight="1">
      <c r="A91" s="54"/>
      <c r="B91" s="55" t="s">
        <v>317</v>
      </c>
      <c r="C91" s="54">
        <f>SUM(C86)</f>
        <v>1</v>
      </c>
      <c r="D91" s="54"/>
      <c r="E91" s="54"/>
      <c r="F91" s="54"/>
      <c r="G91" s="54"/>
      <c r="H91" s="54">
        <f aca="true" t="shared" si="27" ref="H91:AA91">SUM(H86)</f>
        <v>4</v>
      </c>
      <c r="I91" s="54"/>
      <c r="J91" s="54">
        <f t="shared" si="27"/>
        <v>32</v>
      </c>
      <c r="K91" s="56">
        <f t="shared" si="27"/>
        <v>1754.8</v>
      </c>
      <c r="L91" s="56">
        <f t="shared" si="27"/>
        <v>2733.6</v>
      </c>
      <c r="M91" s="56">
        <f t="shared" si="27"/>
        <v>2890.4</v>
      </c>
      <c r="N91" s="53">
        <f t="shared" si="13"/>
        <v>3141</v>
      </c>
      <c r="O91" s="56">
        <f t="shared" si="27"/>
        <v>3361.4</v>
      </c>
      <c r="P91" s="56">
        <f t="shared" si="27"/>
        <v>15632</v>
      </c>
      <c r="Q91" s="54"/>
      <c r="R91" s="56">
        <f t="shared" si="27"/>
        <v>1036.73</v>
      </c>
      <c r="S91" s="56">
        <f t="shared" si="27"/>
        <v>275.73</v>
      </c>
      <c r="T91" s="56">
        <f t="shared" si="27"/>
        <v>212.1</v>
      </c>
      <c r="U91" s="56">
        <f t="shared" si="27"/>
        <v>195.3</v>
      </c>
      <c r="V91" s="56">
        <f t="shared" si="27"/>
        <v>156.8</v>
      </c>
      <c r="W91" s="56">
        <f t="shared" si="27"/>
        <v>0</v>
      </c>
      <c r="X91" s="54"/>
      <c r="Y91" s="54"/>
      <c r="Z91" s="54"/>
      <c r="AA91" s="56">
        <f t="shared" si="27"/>
        <v>2405.57</v>
      </c>
      <c r="AB91" s="54"/>
      <c r="AC91" s="54"/>
      <c r="AD91" s="54"/>
    </row>
    <row r="92" spans="1:30" s="5" customFormat="1" ht="30" customHeight="1">
      <c r="A92" s="31">
        <v>1</v>
      </c>
      <c r="B92" s="32" t="s">
        <v>24</v>
      </c>
      <c r="C92" s="31">
        <v>1</v>
      </c>
      <c r="D92" s="31">
        <v>3</v>
      </c>
      <c r="E92" s="31">
        <v>1983</v>
      </c>
      <c r="F92" s="33" t="s">
        <v>7</v>
      </c>
      <c r="G92" s="31" t="s">
        <v>5</v>
      </c>
      <c r="H92" s="31">
        <v>1</v>
      </c>
      <c r="I92" s="31">
        <v>1</v>
      </c>
      <c r="J92" s="31">
        <v>1</v>
      </c>
      <c r="K92" s="38">
        <v>51.6</v>
      </c>
      <c r="L92" s="38">
        <v>91.2</v>
      </c>
      <c r="M92" s="34">
        <v>91.2</v>
      </c>
      <c r="N92" s="53">
        <f t="shared" si="13"/>
        <v>91.2</v>
      </c>
      <c r="O92" s="46">
        <v>91.2</v>
      </c>
      <c r="P92" s="36">
        <v>295</v>
      </c>
      <c r="Q92" s="37" t="s">
        <v>4</v>
      </c>
      <c r="R92" s="38">
        <v>125.5</v>
      </c>
      <c r="S92" s="61">
        <v>0</v>
      </c>
      <c r="T92" s="34">
        <v>0</v>
      </c>
      <c r="U92" s="66">
        <v>0</v>
      </c>
      <c r="V92" s="34">
        <v>0</v>
      </c>
      <c r="W92" s="34">
        <v>0</v>
      </c>
      <c r="X92" s="39" t="s">
        <v>61</v>
      </c>
      <c r="Y92" s="40">
        <v>24</v>
      </c>
      <c r="Z92" s="41" t="s">
        <v>265</v>
      </c>
      <c r="AA92" s="42">
        <v>136.8</v>
      </c>
      <c r="AB92" s="41" t="s">
        <v>62</v>
      </c>
      <c r="AC92" s="39" t="s">
        <v>153</v>
      </c>
      <c r="AD92" s="43"/>
    </row>
    <row r="93" spans="1:30" s="5" customFormat="1" ht="30" customHeight="1">
      <c r="A93" s="79">
        <v>2</v>
      </c>
      <c r="B93" s="80" t="s">
        <v>24</v>
      </c>
      <c r="C93" s="79">
        <v>1</v>
      </c>
      <c r="D93" s="79">
        <v>7</v>
      </c>
      <c r="E93" s="79">
        <v>1983</v>
      </c>
      <c r="F93" s="81" t="s">
        <v>7</v>
      </c>
      <c r="G93" s="79" t="s">
        <v>5</v>
      </c>
      <c r="H93" s="79">
        <v>1</v>
      </c>
      <c r="I93" s="79">
        <v>1</v>
      </c>
      <c r="J93" s="79">
        <v>1</v>
      </c>
      <c r="K93" s="82">
        <v>51.6</v>
      </c>
      <c r="L93" s="82">
        <v>91.5</v>
      </c>
      <c r="M93" s="46">
        <v>91.5</v>
      </c>
      <c r="N93" s="53">
        <f t="shared" si="13"/>
        <v>91.5</v>
      </c>
      <c r="O93" s="46">
        <v>91.5</v>
      </c>
      <c r="P93" s="83">
        <v>282</v>
      </c>
      <c r="Q93" s="84" t="s">
        <v>4</v>
      </c>
      <c r="R93" s="82">
        <v>125.5</v>
      </c>
      <c r="S93" s="85">
        <v>0</v>
      </c>
      <c r="T93" s="46">
        <v>0</v>
      </c>
      <c r="U93" s="110">
        <v>0</v>
      </c>
      <c r="V93" s="46">
        <v>0</v>
      </c>
      <c r="W93" s="46">
        <v>0</v>
      </c>
      <c r="X93" s="86" t="s">
        <v>277</v>
      </c>
      <c r="Y93" s="87">
        <v>13</v>
      </c>
      <c r="Z93" s="88" t="s">
        <v>53</v>
      </c>
      <c r="AA93" s="70">
        <v>137.25</v>
      </c>
      <c r="AB93" s="88" t="s">
        <v>62</v>
      </c>
      <c r="AC93" s="86" t="s">
        <v>153</v>
      </c>
      <c r="AD93" s="89"/>
    </row>
    <row r="94" spans="1:30" s="5" customFormat="1" ht="30" customHeight="1">
      <c r="A94" s="31">
        <v>3</v>
      </c>
      <c r="B94" s="32" t="s">
        <v>94</v>
      </c>
      <c r="C94" s="31">
        <v>1</v>
      </c>
      <c r="D94" s="31">
        <v>8</v>
      </c>
      <c r="E94" s="31">
        <v>1983</v>
      </c>
      <c r="F94" s="33" t="s">
        <v>7</v>
      </c>
      <c r="G94" s="31" t="s">
        <v>5</v>
      </c>
      <c r="H94" s="31">
        <v>1</v>
      </c>
      <c r="I94" s="31">
        <v>1</v>
      </c>
      <c r="J94" s="31">
        <v>1</v>
      </c>
      <c r="K94" s="38">
        <v>50.9</v>
      </c>
      <c r="L94" s="38">
        <v>91.3</v>
      </c>
      <c r="M94" s="34">
        <v>91.3</v>
      </c>
      <c r="N94" s="53">
        <f t="shared" si="13"/>
        <v>91.3</v>
      </c>
      <c r="O94" s="46">
        <v>91.3</v>
      </c>
      <c r="P94" s="41">
        <v>282</v>
      </c>
      <c r="Q94" s="37" t="s">
        <v>4</v>
      </c>
      <c r="R94" s="38">
        <v>125.5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9" t="s">
        <v>277</v>
      </c>
      <c r="Y94" s="40">
        <v>17</v>
      </c>
      <c r="Z94" s="41"/>
      <c r="AA94" s="42">
        <v>125.5</v>
      </c>
      <c r="AB94" s="41" t="s">
        <v>62</v>
      </c>
      <c r="AC94" s="39" t="s">
        <v>277</v>
      </c>
      <c r="AD94" s="43"/>
    </row>
    <row r="95" spans="1:30" s="5" customFormat="1" ht="30" customHeight="1">
      <c r="A95" s="31">
        <v>4</v>
      </c>
      <c r="B95" s="32" t="s">
        <v>24</v>
      </c>
      <c r="C95" s="31">
        <v>1</v>
      </c>
      <c r="D95" s="31">
        <v>9</v>
      </c>
      <c r="E95" s="31">
        <v>1983</v>
      </c>
      <c r="F95" s="33" t="s">
        <v>7</v>
      </c>
      <c r="G95" s="31" t="s">
        <v>5</v>
      </c>
      <c r="H95" s="31">
        <v>1</v>
      </c>
      <c r="I95" s="31">
        <v>1</v>
      </c>
      <c r="J95" s="31">
        <v>1</v>
      </c>
      <c r="K95" s="38">
        <v>51.1</v>
      </c>
      <c r="L95" s="38">
        <v>92.5</v>
      </c>
      <c r="M95" s="34">
        <v>92.5</v>
      </c>
      <c r="N95" s="53">
        <f t="shared" si="13"/>
        <v>92.5</v>
      </c>
      <c r="O95" s="46">
        <v>92.5</v>
      </c>
      <c r="P95" s="41">
        <v>0</v>
      </c>
      <c r="Q95" s="37" t="s">
        <v>4</v>
      </c>
      <c r="R95" s="38">
        <v>125.5</v>
      </c>
      <c r="S95" s="61">
        <v>0</v>
      </c>
      <c r="T95" s="34">
        <v>0</v>
      </c>
      <c r="U95" s="66">
        <v>0</v>
      </c>
      <c r="V95" s="34">
        <v>0</v>
      </c>
      <c r="W95" s="34">
        <v>0</v>
      </c>
      <c r="X95" s="39" t="s">
        <v>61</v>
      </c>
      <c r="Y95" s="41">
        <v>13</v>
      </c>
      <c r="Z95" s="41" t="s">
        <v>53</v>
      </c>
      <c r="AA95" s="42">
        <v>138.75</v>
      </c>
      <c r="AB95" s="41" t="s">
        <v>62</v>
      </c>
      <c r="AC95" s="39" t="s">
        <v>153</v>
      </c>
      <c r="AD95" s="43"/>
    </row>
    <row r="96" spans="1:30" s="5" customFormat="1" ht="30" customHeight="1">
      <c r="A96" s="31">
        <v>5</v>
      </c>
      <c r="B96" s="32" t="s">
        <v>94</v>
      </c>
      <c r="C96" s="31">
        <v>1</v>
      </c>
      <c r="D96" s="31">
        <v>10</v>
      </c>
      <c r="E96" s="31">
        <v>1983</v>
      </c>
      <c r="F96" s="33" t="s">
        <v>7</v>
      </c>
      <c r="G96" s="31" t="s">
        <v>5</v>
      </c>
      <c r="H96" s="31">
        <v>1</v>
      </c>
      <c r="I96" s="31">
        <v>1</v>
      </c>
      <c r="J96" s="31">
        <v>1</v>
      </c>
      <c r="K96" s="38">
        <v>51.3</v>
      </c>
      <c r="L96" s="38">
        <v>91.3</v>
      </c>
      <c r="M96" s="34">
        <v>91.3</v>
      </c>
      <c r="N96" s="53">
        <f t="shared" si="13"/>
        <v>91.3</v>
      </c>
      <c r="O96" s="46">
        <v>91.3</v>
      </c>
      <c r="P96" s="36">
        <v>293</v>
      </c>
      <c r="Q96" s="37" t="s">
        <v>4</v>
      </c>
      <c r="R96" s="38">
        <v>125.5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9" t="s">
        <v>61</v>
      </c>
      <c r="Y96" s="40">
        <v>15</v>
      </c>
      <c r="Z96" s="41" t="s">
        <v>266</v>
      </c>
      <c r="AA96" s="42">
        <v>0</v>
      </c>
      <c r="AB96" s="41" t="s">
        <v>8</v>
      </c>
      <c r="AC96" s="39" t="s">
        <v>153</v>
      </c>
      <c r="AD96" s="43"/>
    </row>
    <row r="97" spans="1:30" s="5" customFormat="1" ht="30" customHeight="1">
      <c r="A97" s="31">
        <v>6</v>
      </c>
      <c r="B97" s="32" t="s">
        <v>94</v>
      </c>
      <c r="C97" s="31">
        <v>1</v>
      </c>
      <c r="D97" s="31">
        <v>11</v>
      </c>
      <c r="E97" s="31">
        <v>1983</v>
      </c>
      <c r="F97" s="33" t="s">
        <v>7</v>
      </c>
      <c r="G97" s="31" t="s">
        <v>5</v>
      </c>
      <c r="H97" s="31">
        <v>1</v>
      </c>
      <c r="I97" s="31">
        <v>1</v>
      </c>
      <c r="J97" s="31">
        <v>1</v>
      </c>
      <c r="K97" s="38">
        <v>51.1</v>
      </c>
      <c r="L97" s="38">
        <v>91</v>
      </c>
      <c r="M97" s="34">
        <v>91</v>
      </c>
      <c r="N97" s="53">
        <f t="shared" si="13"/>
        <v>91</v>
      </c>
      <c r="O97" s="46">
        <v>91</v>
      </c>
      <c r="P97" s="36">
        <v>292</v>
      </c>
      <c r="Q97" s="37" t="s">
        <v>4</v>
      </c>
      <c r="R97" s="38">
        <v>125.5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9" t="s">
        <v>128</v>
      </c>
      <c r="Y97" s="40">
        <v>17</v>
      </c>
      <c r="Z97" s="41"/>
      <c r="AA97" s="42">
        <v>173.5</v>
      </c>
      <c r="AB97" s="41" t="s">
        <v>8</v>
      </c>
      <c r="AC97" s="39" t="s">
        <v>76</v>
      </c>
      <c r="AD97" s="43"/>
    </row>
    <row r="98" spans="1:30" s="5" customFormat="1" ht="30" customHeight="1">
      <c r="A98" s="31">
        <v>7</v>
      </c>
      <c r="B98" s="32" t="s">
        <v>94</v>
      </c>
      <c r="C98" s="31">
        <v>1</v>
      </c>
      <c r="D98" s="31">
        <v>21</v>
      </c>
      <c r="E98" s="31">
        <v>1983</v>
      </c>
      <c r="F98" s="33" t="s">
        <v>7</v>
      </c>
      <c r="G98" s="31" t="s">
        <v>5</v>
      </c>
      <c r="H98" s="31">
        <v>1</v>
      </c>
      <c r="I98" s="31">
        <v>1</v>
      </c>
      <c r="J98" s="31">
        <v>1</v>
      </c>
      <c r="K98" s="38">
        <v>51</v>
      </c>
      <c r="L98" s="38">
        <v>91.1</v>
      </c>
      <c r="M98" s="34">
        <v>90.4</v>
      </c>
      <c r="N98" s="53">
        <f t="shared" si="13"/>
        <v>91.1</v>
      </c>
      <c r="O98" s="46">
        <v>90.4</v>
      </c>
      <c r="P98" s="36">
        <v>293</v>
      </c>
      <c r="Q98" s="37" t="s">
        <v>4</v>
      </c>
      <c r="R98" s="38">
        <v>125.6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9" t="s">
        <v>128</v>
      </c>
      <c r="Y98" s="40">
        <v>18</v>
      </c>
      <c r="Z98" s="41" t="s">
        <v>122</v>
      </c>
      <c r="AA98" s="42">
        <v>123.5</v>
      </c>
      <c r="AB98" s="41" t="s">
        <v>62</v>
      </c>
      <c r="AC98" s="39" t="s">
        <v>76</v>
      </c>
      <c r="AD98" s="64"/>
    </row>
    <row r="99" spans="1:30" s="5" customFormat="1" ht="30" customHeight="1">
      <c r="A99" s="31">
        <v>8</v>
      </c>
      <c r="B99" s="32" t="s">
        <v>94</v>
      </c>
      <c r="C99" s="31">
        <v>1</v>
      </c>
      <c r="D99" s="31">
        <v>22</v>
      </c>
      <c r="E99" s="31">
        <v>1983</v>
      </c>
      <c r="F99" s="33" t="s">
        <v>7</v>
      </c>
      <c r="G99" s="31" t="s">
        <v>5</v>
      </c>
      <c r="H99" s="31">
        <v>1</v>
      </c>
      <c r="I99" s="31">
        <v>1</v>
      </c>
      <c r="J99" s="31">
        <v>1</v>
      </c>
      <c r="K99" s="38">
        <v>50.6</v>
      </c>
      <c r="L99" s="38">
        <v>90</v>
      </c>
      <c r="M99" s="34">
        <v>90</v>
      </c>
      <c r="N99" s="53">
        <f t="shared" si="13"/>
        <v>90</v>
      </c>
      <c r="O99" s="46">
        <v>90</v>
      </c>
      <c r="P99" s="36">
        <v>283</v>
      </c>
      <c r="Q99" s="37" t="s">
        <v>4</v>
      </c>
      <c r="R99" s="38">
        <v>125.6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9" t="s">
        <v>277</v>
      </c>
      <c r="Y99" s="40">
        <v>17</v>
      </c>
      <c r="Z99" s="41"/>
      <c r="AA99" s="42">
        <v>124.5</v>
      </c>
      <c r="AB99" s="41" t="s">
        <v>62</v>
      </c>
      <c r="AC99" s="39" t="s">
        <v>277</v>
      </c>
      <c r="AD99" s="64"/>
    </row>
    <row r="100" spans="1:30" s="5" customFormat="1" ht="30" customHeight="1">
      <c r="A100" s="31">
        <v>9</v>
      </c>
      <c r="B100" s="32" t="s">
        <v>94</v>
      </c>
      <c r="C100" s="31">
        <v>1</v>
      </c>
      <c r="D100" s="31">
        <v>26</v>
      </c>
      <c r="E100" s="31">
        <v>1983</v>
      </c>
      <c r="F100" s="33" t="s">
        <v>7</v>
      </c>
      <c r="G100" s="31" t="s">
        <v>5</v>
      </c>
      <c r="H100" s="31">
        <v>1</v>
      </c>
      <c r="I100" s="31">
        <v>1</v>
      </c>
      <c r="J100" s="31">
        <v>1</v>
      </c>
      <c r="K100" s="38">
        <v>52.2</v>
      </c>
      <c r="L100" s="38">
        <v>94.7</v>
      </c>
      <c r="M100" s="34">
        <v>94.7</v>
      </c>
      <c r="N100" s="53">
        <f t="shared" si="13"/>
        <v>94.7</v>
      </c>
      <c r="O100" s="46">
        <v>94.7</v>
      </c>
      <c r="P100" s="36">
        <v>282</v>
      </c>
      <c r="Q100" s="37" t="s">
        <v>4</v>
      </c>
      <c r="R100" s="38">
        <v>125.6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9" t="s">
        <v>128</v>
      </c>
      <c r="Y100" s="40">
        <v>12</v>
      </c>
      <c r="Z100" s="41"/>
      <c r="AA100" s="42">
        <v>167.4</v>
      </c>
      <c r="AB100" s="41" t="s">
        <v>62</v>
      </c>
      <c r="AC100" s="39" t="s">
        <v>76</v>
      </c>
      <c r="AD100" s="64"/>
    </row>
    <row r="101" spans="1:30" s="5" customFormat="1" ht="30" customHeight="1">
      <c r="A101" s="31">
        <v>10</v>
      </c>
      <c r="B101" s="32" t="s">
        <v>94</v>
      </c>
      <c r="C101" s="31">
        <v>1</v>
      </c>
      <c r="D101" s="31">
        <v>27</v>
      </c>
      <c r="E101" s="31">
        <v>1983</v>
      </c>
      <c r="F101" s="33" t="s">
        <v>7</v>
      </c>
      <c r="G101" s="31" t="s">
        <v>5</v>
      </c>
      <c r="H101" s="31">
        <v>1</v>
      </c>
      <c r="I101" s="31">
        <v>1</v>
      </c>
      <c r="J101" s="31">
        <v>1</v>
      </c>
      <c r="K101" s="38">
        <v>52.5</v>
      </c>
      <c r="L101" s="38">
        <v>94</v>
      </c>
      <c r="M101" s="34">
        <v>94</v>
      </c>
      <c r="N101" s="53">
        <f t="shared" si="13"/>
        <v>94</v>
      </c>
      <c r="O101" s="46">
        <v>94</v>
      </c>
      <c r="P101" s="36">
        <v>282</v>
      </c>
      <c r="Q101" s="37" t="s">
        <v>4</v>
      </c>
      <c r="R101" s="38">
        <v>125.6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9" t="s">
        <v>128</v>
      </c>
      <c r="Y101" s="40">
        <v>17</v>
      </c>
      <c r="Z101" s="41" t="s">
        <v>122</v>
      </c>
      <c r="AA101" s="42">
        <v>123.4</v>
      </c>
      <c r="AB101" s="41" t="s">
        <v>62</v>
      </c>
      <c r="AC101" s="39" t="s">
        <v>76</v>
      </c>
      <c r="AD101" s="66"/>
    </row>
    <row r="102" spans="1:30" s="5" customFormat="1" ht="30" customHeight="1">
      <c r="A102" s="31">
        <v>11</v>
      </c>
      <c r="B102" s="32" t="s">
        <v>94</v>
      </c>
      <c r="C102" s="31">
        <v>1</v>
      </c>
      <c r="D102" s="31">
        <v>29</v>
      </c>
      <c r="E102" s="31">
        <v>1983</v>
      </c>
      <c r="F102" s="33" t="s">
        <v>7</v>
      </c>
      <c r="G102" s="31" t="s">
        <v>5</v>
      </c>
      <c r="H102" s="31">
        <v>1</v>
      </c>
      <c r="I102" s="31">
        <v>1</v>
      </c>
      <c r="J102" s="31">
        <v>1</v>
      </c>
      <c r="K102" s="38">
        <v>51.8</v>
      </c>
      <c r="L102" s="38">
        <v>91</v>
      </c>
      <c r="M102" s="34">
        <v>93.3</v>
      </c>
      <c r="N102" s="53">
        <f t="shared" si="13"/>
        <v>91</v>
      </c>
      <c r="O102" s="46">
        <v>93.3</v>
      </c>
      <c r="P102" s="36">
        <v>283</v>
      </c>
      <c r="Q102" s="37" t="s">
        <v>4</v>
      </c>
      <c r="R102" s="38">
        <v>125.6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9" t="s">
        <v>277</v>
      </c>
      <c r="Y102" s="40">
        <v>16</v>
      </c>
      <c r="Z102" s="41" t="s">
        <v>122</v>
      </c>
      <c r="AA102" s="42">
        <v>155.4</v>
      </c>
      <c r="AB102" s="41" t="s">
        <v>62</v>
      </c>
      <c r="AC102" s="39" t="s">
        <v>277</v>
      </c>
      <c r="AD102" s="43"/>
    </row>
    <row r="103" spans="1:30" s="5" customFormat="1" ht="30" customHeight="1">
      <c r="A103" s="31">
        <v>12</v>
      </c>
      <c r="B103" s="32" t="s">
        <v>94</v>
      </c>
      <c r="C103" s="31">
        <v>1</v>
      </c>
      <c r="D103" s="31">
        <v>32</v>
      </c>
      <c r="E103" s="31">
        <v>1983</v>
      </c>
      <c r="F103" s="33" t="s">
        <v>7</v>
      </c>
      <c r="G103" s="31" t="s">
        <v>5</v>
      </c>
      <c r="H103" s="31">
        <v>1</v>
      </c>
      <c r="I103" s="31">
        <v>1</v>
      </c>
      <c r="J103" s="31">
        <v>1</v>
      </c>
      <c r="K103" s="38">
        <v>50.6</v>
      </c>
      <c r="L103" s="38">
        <v>90.4</v>
      </c>
      <c r="M103" s="34">
        <v>90.4</v>
      </c>
      <c r="N103" s="53">
        <f t="shared" si="13"/>
        <v>90.4</v>
      </c>
      <c r="O103" s="46">
        <v>90.4</v>
      </c>
      <c r="P103" s="36">
        <v>294</v>
      </c>
      <c r="Q103" s="37" t="s">
        <v>4</v>
      </c>
      <c r="R103" s="38">
        <v>125.6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9" t="s">
        <v>128</v>
      </c>
      <c r="Y103" s="40">
        <v>15</v>
      </c>
      <c r="Z103" s="41" t="s">
        <v>146</v>
      </c>
      <c r="AA103" s="42">
        <v>111.4</v>
      </c>
      <c r="AB103" s="41" t="s">
        <v>62</v>
      </c>
      <c r="AC103" s="39" t="s">
        <v>76</v>
      </c>
      <c r="AD103" s="43"/>
    </row>
    <row r="104" spans="1:30" s="5" customFormat="1" ht="30" customHeight="1">
      <c r="A104" s="31">
        <v>13</v>
      </c>
      <c r="B104" s="32" t="s">
        <v>94</v>
      </c>
      <c r="C104" s="31">
        <v>1</v>
      </c>
      <c r="D104" s="31">
        <v>33</v>
      </c>
      <c r="E104" s="31">
        <v>1983</v>
      </c>
      <c r="F104" s="33" t="s">
        <v>7</v>
      </c>
      <c r="G104" s="31" t="s">
        <v>5</v>
      </c>
      <c r="H104" s="31">
        <v>1</v>
      </c>
      <c r="I104" s="31">
        <v>1</v>
      </c>
      <c r="J104" s="31">
        <v>1</v>
      </c>
      <c r="K104" s="38">
        <v>50.4</v>
      </c>
      <c r="L104" s="38">
        <v>90</v>
      </c>
      <c r="M104" s="34">
        <v>90</v>
      </c>
      <c r="N104" s="53">
        <f t="shared" si="13"/>
        <v>90</v>
      </c>
      <c r="O104" s="46">
        <v>90</v>
      </c>
      <c r="P104" s="36">
        <v>292</v>
      </c>
      <c r="Q104" s="37" t="s">
        <v>4</v>
      </c>
      <c r="R104" s="38">
        <v>125.6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9" t="s">
        <v>128</v>
      </c>
      <c r="Y104" s="40">
        <v>14</v>
      </c>
      <c r="Z104" s="41" t="s">
        <v>147</v>
      </c>
      <c r="AA104" s="42">
        <v>122.7</v>
      </c>
      <c r="AB104" s="41" t="s">
        <v>62</v>
      </c>
      <c r="AC104" s="39" t="s">
        <v>76</v>
      </c>
      <c r="AD104" s="43"/>
    </row>
    <row r="105" spans="1:30" s="5" customFormat="1" ht="30" customHeight="1">
      <c r="A105" s="31">
        <v>14</v>
      </c>
      <c r="B105" s="32" t="s">
        <v>94</v>
      </c>
      <c r="C105" s="31">
        <v>1</v>
      </c>
      <c r="D105" s="31">
        <v>34</v>
      </c>
      <c r="E105" s="31">
        <v>1983</v>
      </c>
      <c r="F105" s="33" t="s">
        <v>7</v>
      </c>
      <c r="G105" s="31" t="s">
        <v>5</v>
      </c>
      <c r="H105" s="31">
        <v>1</v>
      </c>
      <c r="I105" s="31">
        <v>1</v>
      </c>
      <c r="J105" s="31">
        <v>1</v>
      </c>
      <c r="K105" s="38">
        <v>52.2</v>
      </c>
      <c r="L105" s="38">
        <v>93.4</v>
      </c>
      <c r="M105" s="34">
        <v>93.4</v>
      </c>
      <c r="N105" s="53">
        <f t="shared" si="13"/>
        <v>93.4</v>
      </c>
      <c r="O105" s="46">
        <v>93.4</v>
      </c>
      <c r="P105" s="36">
        <v>282</v>
      </c>
      <c r="Q105" s="37" t="s">
        <v>4</v>
      </c>
      <c r="R105" s="38">
        <v>125.6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9" t="s">
        <v>277</v>
      </c>
      <c r="Y105" s="40">
        <v>18</v>
      </c>
      <c r="Z105" s="41" t="s">
        <v>122</v>
      </c>
      <c r="AA105" s="42">
        <v>124.4</v>
      </c>
      <c r="AB105" s="41" t="s">
        <v>62</v>
      </c>
      <c r="AC105" s="39"/>
      <c r="AD105" s="90"/>
    </row>
    <row r="106" spans="1:30" s="5" customFormat="1" ht="30" customHeight="1">
      <c r="A106" s="31">
        <v>15</v>
      </c>
      <c r="B106" s="32" t="s">
        <v>94</v>
      </c>
      <c r="C106" s="31">
        <v>1</v>
      </c>
      <c r="D106" s="31">
        <v>35</v>
      </c>
      <c r="E106" s="31">
        <v>1983</v>
      </c>
      <c r="F106" s="33" t="s">
        <v>7</v>
      </c>
      <c r="G106" s="31" t="s">
        <v>5</v>
      </c>
      <c r="H106" s="31">
        <v>1</v>
      </c>
      <c r="I106" s="31">
        <v>1</v>
      </c>
      <c r="J106" s="31">
        <v>2</v>
      </c>
      <c r="K106" s="38">
        <v>51.9</v>
      </c>
      <c r="L106" s="38">
        <v>91.3</v>
      </c>
      <c r="M106" s="34">
        <v>91.3</v>
      </c>
      <c r="N106" s="53">
        <f t="shared" si="13"/>
        <v>91.3</v>
      </c>
      <c r="O106" s="46">
        <v>91.3</v>
      </c>
      <c r="P106" s="41">
        <v>279</v>
      </c>
      <c r="Q106" s="37" t="s">
        <v>4</v>
      </c>
      <c r="R106" s="38">
        <v>134.55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9" t="s">
        <v>279</v>
      </c>
      <c r="Y106" s="40">
        <v>21</v>
      </c>
      <c r="Z106" s="41" t="s">
        <v>148</v>
      </c>
      <c r="AA106" s="42">
        <v>104.1</v>
      </c>
      <c r="AB106" s="41" t="s">
        <v>62</v>
      </c>
      <c r="AC106" s="39" t="s">
        <v>76</v>
      </c>
      <c r="AD106" s="91"/>
    </row>
    <row r="107" spans="1:30" s="5" customFormat="1" ht="30" customHeight="1">
      <c r="A107" s="31">
        <v>16</v>
      </c>
      <c r="B107" s="32" t="s">
        <v>24</v>
      </c>
      <c r="C107" s="31">
        <v>1</v>
      </c>
      <c r="D107" s="31">
        <v>37</v>
      </c>
      <c r="E107" s="31">
        <v>1983</v>
      </c>
      <c r="F107" s="33" t="s">
        <v>7</v>
      </c>
      <c r="G107" s="31" t="s">
        <v>5</v>
      </c>
      <c r="H107" s="31">
        <v>2</v>
      </c>
      <c r="I107" s="31">
        <v>1</v>
      </c>
      <c r="J107" s="31">
        <v>2</v>
      </c>
      <c r="K107" s="38">
        <v>52.3</v>
      </c>
      <c r="L107" s="38">
        <v>93.6</v>
      </c>
      <c r="M107" s="34">
        <v>93.6</v>
      </c>
      <c r="N107" s="53">
        <f t="shared" si="13"/>
        <v>93.6</v>
      </c>
      <c r="O107" s="46">
        <v>93.6</v>
      </c>
      <c r="P107" s="36">
        <v>282</v>
      </c>
      <c r="Q107" s="37" t="s">
        <v>4</v>
      </c>
      <c r="R107" s="38">
        <v>125.6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9" t="s">
        <v>279</v>
      </c>
      <c r="Y107" s="40">
        <v>16</v>
      </c>
      <c r="Z107" s="41" t="s">
        <v>122</v>
      </c>
      <c r="AA107" s="42">
        <v>123.4</v>
      </c>
      <c r="AB107" s="41" t="s">
        <v>62</v>
      </c>
      <c r="AC107" s="39" t="s">
        <v>76</v>
      </c>
      <c r="AD107" s="43"/>
    </row>
    <row r="108" spans="1:30" s="5" customFormat="1" ht="30" customHeight="1">
      <c r="A108" s="31">
        <v>17</v>
      </c>
      <c r="B108" s="32" t="s">
        <v>24</v>
      </c>
      <c r="C108" s="31">
        <v>1</v>
      </c>
      <c r="D108" s="31">
        <v>38</v>
      </c>
      <c r="E108" s="31">
        <v>1983</v>
      </c>
      <c r="F108" s="33" t="s">
        <v>7</v>
      </c>
      <c r="G108" s="31" t="s">
        <v>5</v>
      </c>
      <c r="H108" s="31">
        <v>1</v>
      </c>
      <c r="I108" s="31">
        <v>1</v>
      </c>
      <c r="J108" s="31">
        <v>1</v>
      </c>
      <c r="K108" s="38">
        <v>51.1</v>
      </c>
      <c r="L108" s="38">
        <v>92.2</v>
      </c>
      <c r="M108" s="34">
        <v>91.2</v>
      </c>
      <c r="N108" s="53">
        <f t="shared" si="13"/>
        <v>92.2</v>
      </c>
      <c r="O108" s="46">
        <v>91.2</v>
      </c>
      <c r="P108" s="36">
        <v>0</v>
      </c>
      <c r="Q108" s="37" t="s">
        <v>4</v>
      </c>
      <c r="R108" s="38">
        <v>90</v>
      </c>
      <c r="S108" s="61">
        <v>0</v>
      </c>
      <c r="T108" s="34">
        <v>0</v>
      </c>
      <c r="U108" s="66">
        <v>0</v>
      </c>
      <c r="V108" s="34">
        <v>0</v>
      </c>
      <c r="W108" s="34">
        <v>0</v>
      </c>
      <c r="X108" s="39" t="s">
        <v>61</v>
      </c>
      <c r="Y108" s="40">
        <v>13</v>
      </c>
      <c r="Z108" s="41" t="s">
        <v>53</v>
      </c>
      <c r="AA108" s="42">
        <v>136.8</v>
      </c>
      <c r="AB108" s="41" t="s">
        <v>62</v>
      </c>
      <c r="AC108" s="39" t="s">
        <v>153</v>
      </c>
      <c r="AD108" s="43"/>
    </row>
    <row r="109" spans="1:30" s="5" customFormat="1" ht="30" customHeight="1">
      <c r="A109" s="31">
        <v>18</v>
      </c>
      <c r="B109" s="32" t="s">
        <v>94</v>
      </c>
      <c r="C109" s="31">
        <v>1</v>
      </c>
      <c r="D109" s="31">
        <v>31</v>
      </c>
      <c r="E109" s="31">
        <v>1983</v>
      </c>
      <c r="F109" s="33" t="s">
        <v>7</v>
      </c>
      <c r="G109" s="31" t="s">
        <v>5</v>
      </c>
      <c r="H109" s="31">
        <v>1</v>
      </c>
      <c r="I109" s="31">
        <v>1</v>
      </c>
      <c r="J109" s="31">
        <v>1</v>
      </c>
      <c r="K109" s="38">
        <v>51.6</v>
      </c>
      <c r="L109" s="38">
        <v>92.2</v>
      </c>
      <c r="M109" s="34">
        <v>92.2</v>
      </c>
      <c r="N109" s="53">
        <f t="shared" si="13"/>
        <v>93</v>
      </c>
      <c r="O109" s="46">
        <v>92.2</v>
      </c>
      <c r="P109" s="41">
        <v>288</v>
      </c>
      <c r="Q109" s="37" t="s">
        <v>4</v>
      </c>
      <c r="R109" s="38">
        <v>125.5</v>
      </c>
      <c r="S109" s="34">
        <v>1</v>
      </c>
      <c r="T109" s="34">
        <v>0.8</v>
      </c>
      <c r="U109" s="34">
        <v>0</v>
      </c>
      <c r="V109" s="34">
        <v>0</v>
      </c>
      <c r="W109" s="34">
        <v>0</v>
      </c>
      <c r="X109" s="39" t="s">
        <v>128</v>
      </c>
      <c r="Y109" s="41"/>
      <c r="Z109" s="41"/>
      <c r="AA109" s="42">
        <v>125.5</v>
      </c>
      <c r="AB109" s="41" t="s">
        <v>62</v>
      </c>
      <c r="AC109" s="39" t="s">
        <v>76</v>
      </c>
      <c r="AD109" s="43"/>
    </row>
    <row r="110" spans="1:30" s="5" customFormat="1" ht="30" customHeight="1">
      <c r="A110" s="31">
        <v>19</v>
      </c>
      <c r="B110" s="32" t="s">
        <v>24</v>
      </c>
      <c r="C110" s="31">
        <v>1</v>
      </c>
      <c r="D110" s="31">
        <v>40</v>
      </c>
      <c r="E110" s="31">
        <v>1983</v>
      </c>
      <c r="F110" s="33" t="s">
        <v>7</v>
      </c>
      <c r="G110" s="31" t="s">
        <v>5</v>
      </c>
      <c r="H110" s="31">
        <v>1</v>
      </c>
      <c r="I110" s="31">
        <v>1</v>
      </c>
      <c r="J110" s="31">
        <v>1</v>
      </c>
      <c r="K110" s="38">
        <v>50.4</v>
      </c>
      <c r="L110" s="38">
        <v>89</v>
      </c>
      <c r="M110" s="34">
        <v>89</v>
      </c>
      <c r="N110" s="53">
        <f t="shared" si="13"/>
        <v>89</v>
      </c>
      <c r="O110" s="46">
        <v>89</v>
      </c>
      <c r="P110" s="36">
        <v>0</v>
      </c>
      <c r="Q110" s="37" t="s">
        <v>4</v>
      </c>
      <c r="R110" s="38">
        <v>82</v>
      </c>
      <c r="S110" s="61">
        <v>0</v>
      </c>
      <c r="T110" s="34">
        <v>0</v>
      </c>
      <c r="U110" s="66">
        <v>0</v>
      </c>
      <c r="V110" s="34">
        <v>0</v>
      </c>
      <c r="W110" s="34">
        <v>0</v>
      </c>
      <c r="X110" s="39" t="s">
        <v>61</v>
      </c>
      <c r="Y110" s="40">
        <v>15</v>
      </c>
      <c r="Z110" s="41" t="s">
        <v>177</v>
      </c>
      <c r="AA110" s="42">
        <v>133.5</v>
      </c>
      <c r="AB110" s="41" t="s">
        <v>62</v>
      </c>
      <c r="AC110" s="39" t="s">
        <v>153</v>
      </c>
      <c r="AD110" s="64"/>
    </row>
    <row r="111" spans="1:30" s="5" customFormat="1" ht="30" customHeight="1">
      <c r="A111" s="54"/>
      <c r="B111" s="55" t="s">
        <v>341</v>
      </c>
      <c r="C111" s="71">
        <f>SUM(C92,C95:C98,C100,C101,C103,C104,C106:C110)</f>
        <v>14</v>
      </c>
      <c r="D111" s="71"/>
      <c r="E111" s="71"/>
      <c r="F111" s="71"/>
      <c r="G111" s="71"/>
      <c r="H111" s="71">
        <f aca="true" t="shared" si="28" ref="H111:AA111">SUM(H92,H95:H98,H100,H101,H103,H104,H106:H110)</f>
        <v>15</v>
      </c>
      <c r="I111" s="71"/>
      <c r="J111" s="71">
        <f t="shared" si="28"/>
        <v>16</v>
      </c>
      <c r="K111" s="73">
        <f t="shared" si="28"/>
        <v>719.1</v>
      </c>
      <c r="L111" s="73">
        <f t="shared" si="28"/>
        <v>1284.5</v>
      </c>
      <c r="M111" s="73">
        <f t="shared" si="28"/>
        <v>1282.8</v>
      </c>
      <c r="N111" s="73">
        <f t="shared" si="28"/>
        <v>1285.3</v>
      </c>
      <c r="O111" s="73">
        <f t="shared" si="28"/>
        <v>1282.8</v>
      </c>
      <c r="P111" s="73">
        <f t="shared" si="28"/>
        <v>3172</v>
      </c>
      <c r="Q111" s="71"/>
      <c r="R111" s="73">
        <f t="shared" si="28"/>
        <v>1687.6499999999999</v>
      </c>
      <c r="S111" s="73">
        <f t="shared" si="28"/>
        <v>1</v>
      </c>
      <c r="T111" s="73">
        <f t="shared" si="28"/>
        <v>0.8</v>
      </c>
      <c r="U111" s="73">
        <f t="shared" si="28"/>
        <v>0</v>
      </c>
      <c r="V111" s="73">
        <f t="shared" si="28"/>
        <v>0</v>
      </c>
      <c r="W111" s="73">
        <f t="shared" si="28"/>
        <v>0</v>
      </c>
      <c r="X111" s="71"/>
      <c r="Y111" s="71"/>
      <c r="Z111" s="71"/>
      <c r="AA111" s="73">
        <f t="shared" si="28"/>
        <v>1720.7499999999998</v>
      </c>
      <c r="AB111" s="71"/>
      <c r="AC111" s="71"/>
      <c r="AD111" s="71"/>
    </row>
    <row r="112" spans="1:30" s="5" customFormat="1" ht="30" customHeight="1">
      <c r="A112" s="31"/>
      <c r="B112" s="72" t="s">
        <v>215</v>
      </c>
      <c r="C112" s="71">
        <f>SUM(C97:C98,C100,C101,C103,C104,C109)</f>
        <v>7</v>
      </c>
      <c r="D112" s="71"/>
      <c r="E112" s="71"/>
      <c r="F112" s="71"/>
      <c r="G112" s="71"/>
      <c r="H112" s="71">
        <f aca="true" t="shared" si="29" ref="H112:AA112">SUM(H97:H98,H100,H101,H103,H104,H109)</f>
        <v>7</v>
      </c>
      <c r="I112" s="71"/>
      <c r="J112" s="71">
        <f t="shared" si="29"/>
        <v>7</v>
      </c>
      <c r="K112" s="73">
        <f t="shared" si="29"/>
        <v>359.40000000000003</v>
      </c>
      <c r="L112" s="73">
        <f t="shared" si="29"/>
        <v>643.4000000000001</v>
      </c>
      <c r="M112" s="73">
        <f t="shared" si="29"/>
        <v>642.7</v>
      </c>
      <c r="N112" s="73">
        <f t="shared" si="29"/>
        <v>644.2</v>
      </c>
      <c r="O112" s="73">
        <f t="shared" si="29"/>
        <v>642.7</v>
      </c>
      <c r="P112" s="73">
        <f t="shared" si="29"/>
        <v>2023</v>
      </c>
      <c r="Q112" s="71"/>
      <c r="R112" s="73">
        <f t="shared" si="29"/>
        <v>879</v>
      </c>
      <c r="S112" s="73">
        <f t="shared" si="29"/>
        <v>1</v>
      </c>
      <c r="T112" s="73">
        <f t="shared" si="29"/>
        <v>0.8</v>
      </c>
      <c r="U112" s="73">
        <f t="shared" si="29"/>
        <v>0</v>
      </c>
      <c r="V112" s="73">
        <f t="shared" si="29"/>
        <v>0</v>
      </c>
      <c r="W112" s="73">
        <f t="shared" si="29"/>
        <v>0</v>
      </c>
      <c r="X112" s="71"/>
      <c r="Y112" s="71"/>
      <c r="Z112" s="71"/>
      <c r="AA112" s="73">
        <f t="shared" si="29"/>
        <v>947.4</v>
      </c>
      <c r="AB112" s="71"/>
      <c r="AC112" s="71"/>
      <c r="AD112" s="71"/>
    </row>
    <row r="113" spans="1:30" s="5" customFormat="1" ht="30" customHeight="1">
      <c r="A113" s="31"/>
      <c r="B113" s="72" t="s">
        <v>283</v>
      </c>
      <c r="C113" s="71">
        <f>SUM(C106:C107)</f>
        <v>2</v>
      </c>
      <c r="D113" s="71"/>
      <c r="E113" s="71"/>
      <c r="F113" s="71"/>
      <c r="G113" s="71"/>
      <c r="H113" s="71">
        <f>SUM(H106:H107)</f>
        <v>3</v>
      </c>
      <c r="I113" s="71"/>
      <c r="J113" s="71">
        <f aca="true" t="shared" si="30" ref="J113:P113">SUM(J106:J107)</f>
        <v>4</v>
      </c>
      <c r="K113" s="73">
        <f t="shared" si="30"/>
        <v>104.19999999999999</v>
      </c>
      <c r="L113" s="73">
        <f t="shared" si="30"/>
        <v>184.89999999999998</v>
      </c>
      <c r="M113" s="73">
        <f t="shared" si="30"/>
        <v>184.89999999999998</v>
      </c>
      <c r="N113" s="53">
        <f t="shared" si="13"/>
        <v>184.89999999999998</v>
      </c>
      <c r="O113" s="73">
        <f t="shared" si="30"/>
        <v>184.89999999999998</v>
      </c>
      <c r="P113" s="73">
        <f t="shared" si="30"/>
        <v>561</v>
      </c>
      <c r="Q113" s="71"/>
      <c r="R113" s="73">
        <f aca="true" t="shared" si="31" ref="R113:W113">SUM(R106:R107)</f>
        <v>260.15</v>
      </c>
      <c r="S113" s="73">
        <f t="shared" si="31"/>
        <v>0</v>
      </c>
      <c r="T113" s="73">
        <f t="shared" si="31"/>
        <v>0</v>
      </c>
      <c r="U113" s="73">
        <f t="shared" si="31"/>
        <v>0</v>
      </c>
      <c r="V113" s="73">
        <f t="shared" si="31"/>
        <v>0</v>
      </c>
      <c r="W113" s="73">
        <f t="shared" si="31"/>
        <v>0</v>
      </c>
      <c r="X113" s="71"/>
      <c r="Y113" s="71"/>
      <c r="Z113" s="71"/>
      <c r="AA113" s="73">
        <f>SUM(AA106:AA107)</f>
        <v>227.5</v>
      </c>
      <c r="AB113" s="71"/>
      <c r="AC113" s="71"/>
      <c r="AD113" s="71"/>
    </row>
    <row r="114" spans="1:30" s="5" customFormat="1" ht="30" customHeight="1">
      <c r="A114" s="31"/>
      <c r="B114" s="72" t="s">
        <v>228</v>
      </c>
      <c r="C114" s="71">
        <f>SUM(C92,C95,C96,C108,C110,)</f>
        <v>5</v>
      </c>
      <c r="D114" s="71"/>
      <c r="E114" s="71"/>
      <c r="F114" s="71"/>
      <c r="G114" s="71"/>
      <c r="H114" s="71">
        <f>SUM(H92,H95,H96,H108,H110,)</f>
        <v>5</v>
      </c>
      <c r="I114" s="71"/>
      <c r="J114" s="71">
        <f>SUM(J92,J95,J96,J108,J110,)</f>
        <v>5</v>
      </c>
      <c r="K114" s="73">
        <f aca="true" t="shared" si="32" ref="K114:AA114">SUM(K92,K95,K96,K108,K110,)</f>
        <v>255.5</v>
      </c>
      <c r="L114" s="73">
        <f t="shared" si="32"/>
        <v>456.2</v>
      </c>
      <c r="M114" s="73">
        <f t="shared" si="32"/>
        <v>455.2</v>
      </c>
      <c r="N114" s="53">
        <f t="shared" si="13"/>
        <v>456.2</v>
      </c>
      <c r="O114" s="73">
        <f t="shared" si="32"/>
        <v>455.2</v>
      </c>
      <c r="P114" s="73">
        <f t="shared" si="32"/>
        <v>588</v>
      </c>
      <c r="Q114" s="71"/>
      <c r="R114" s="73">
        <f t="shared" si="32"/>
        <v>548.5</v>
      </c>
      <c r="S114" s="73">
        <f t="shared" si="32"/>
        <v>0</v>
      </c>
      <c r="T114" s="73">
        <f t="shared" si="32"/>
        <v>0</v>
      </c>
      <c r="U114" s="73">
        <f t="shared" si="32"/>
        <v>0</v>
      </c>
      <c r="V114" s="73">
        <f t="shared" si="32"/>
        <v>0</v>
      </c>
      <c r="W114" s="73">
        <f t="shared" si="32"/>
        <v>0</v>
      </c>
      <c r="X114" s="71"/>
      <c r="Y114" s="71"/>
      <c r="Z114" s="71"/>
      <c r="AA114" s="73">
        <f t="shared" si="32"/>
        <v>545.85</v>
      </c>
      <c r="AB114" s="71"/>
      <c r="AC114" s="71"/>
      <c r="AD114" s="71"/>
    </row>
    <row r="115" spans="1:30" s="52" customFormat="1" ht="30" customHeight="1">
      <c r="A115" s="31">
        <v>1</v>
      </c>
      <c r="B115" s="32" t="s">
        <v>25</v>
      </c>
      <c r="C115" s="59">
        <v>1</v>
      </c>
      <c r="D115" s="31">
        <v>1</v>
      </c>
      <c r="E115" s="31">
        <v>1983</v>
      </c>
      <c r="F115" s="33" t="s">
        <v>7</v>
      </c>
      <c r="G115" s="31" t="s">
        <v>5</v>
      </c>
      <c r="H115" s="31">
        <v>2</v>
      </c>
      <c r="I115" s="31">
        <v>1</v>
      </c>
      <c r="J115" s="31">
        <v>2</v>
      </c>
      <c r="K115" s="38">
        <v>43.4</v>
      </c>
      <c r="L115" s="38">
        <v>102.3</v>
      </c>
      <c r="M115" s="34">
        <v>102.3</v>
      </c>
      <c r="N115" s="53">
        <f>L115+T115+U115</f>
        <v>102.3</v>
      </c>
      <c r="O115" s="46">
        <v>102.3</v>
      </c>
      <c r="P115" s="34">
        <v>323</v>
      </c>
      <c r="Q115" s="37" t="s">
        <v>26</v>
      </c>
      <c r="R115" s="38">
        <v>141.8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9" t="s">
        <v>279</v>
      </c>
      <c r="Y115" s="31">
        <v>27</v>
      </c>
      <c r="Z115" s="37" t="s">
        <v>123</v>
      </c>
      <c r="AA115" s="34">
        <v>0</v>
      </c>
      <c r="AB115" s="37" t="s">
        <v>62</v>
      </c>
      <c r="AC115" s="39" t="s">
        <v>76</v>
      </c>
      <c r="AD115" s="43"/>
    </row>
    <row r="116" spans="1:31" s="52" customFormat="1" ht="30" customHeight="1">
      <c r="A116" s="31">
        <v>2</v>
      </c>
      <c r="B116" s="32" t="s">
        <v>25</v>
      </c>
      <c r="C116" s="31">
        <v>1</v>
      </c>
      <c r="D116" s="31">
        <v>2</v>
      </c>
      <c r="E116" s="31">
        <v>1987</v>
      </c>
      <c r="F116" s="33" t="s">
        <v>7</v>
      </c>
      <c r="G116" s="31" t="s">
        <v>5</v>
      </c>
      <c r="H116" s="31">
        <v>2</v>
      </c>
      <c r="I116" s="31">
        <v>1</v>
      </c>
      <c r="J116" s="31">
        <v>2</v>
      </c>
      <c r="K116" s="38">
        <v>53.8</v>
      </c>
      <c r="L116" s="38">
        <v>86.5</v>
      </c>
      <c r="M116" s="34">
        <v>86.5</v>
      </c>
      <c r="N116" s="53">
        <f t="shared" si="13"/>
        <v>86.5</v>
      </c>
      <c r="O116" s="46">
        <v>86.5</v>
      </c>
      <c r="P116" s="34">
        <v>266</v>
      </c>
      <c r="Q116" s="37" t="s">
        <v>26</v>
      </c>
      <c r="R116" s="38">
        <v>92.4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9" t="s">
        <v>279</v>
      </c>
      <c r="Y116" s="31">
        <v>33</v>
      </c>
      <c r="Z116" s="37" t="s">
        <v>123</v>
      </c>
      <c r="AA116" s="34">
        <v>0</v>
      </c>
      <c r="AB116" s="37" t="s">
        <v>62</v>
      </c>
      <c r="AC116" s="39" t="s">
        <v>76</v>
      </c>
      <c r="AD116" s="43" t="s">
        <v>202</v>
      </c>
      <c r="AE116" s="92"/>
    </row>
    <row r="117" spans="1:30" s="52" customFormat="1" ht="30" customHeight="1">
      <c r="A117" s="31">
        <v>3</v>
      </c>
      <c r="B117" s="32" t="s">
        <v>25</v>
      </c>
      <c r="C117" s="31">
        <v>1</v>
      </c>
      <c r="D117" s="31">
        <v>4</v>
      </c>
      <c r="E117" s="31">
        <v>1980</v>
      </c>
      <c r="F117" s="33" t="s">
        <v>7</v>
      </c>
      <c r="G117" s="31" t="s">
        <v>5</v>
      </c>
      <c r="H117" s="31">
        <v>1</v>
      </c>
      <c r="I117" s="31">
        <v>1</v>
      </c>
      <c r="J117" s="31">
        <v>1</v>
      </c>
      <c r="K117" s="38">
        <v>43.4</v>
      </c>
      <c r="L117" s="38">
        <v>85</v>
      </c>
      <c r="M117" s="34">
        <v>85</v>
      </c>
      <c r="N117" s="53">
        <f t="shared" si="13"/>
        <v>85</v>
      </c>
      <c r="O117" s="46">
        <v>85</v>
      </c>
      <c r="P117" s="34">
        <v>301</v>
      </c>
      <c r="Q117" s="37" t="s">
        <v>26</v>
      </c>
      <c r="R117" s="38">
        <v>133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9" t="s">
        <v>277</v>
      </c>
      <c r="Y117" s="31">
        <v>25</v>
      </c>
      <c r="Z117" s="37" t="s">
        <v>123</v>
      </c>
      <c r="AA117" s="34">
        <v>0</v>
      </c>
      <c r="AB117" s="37" t="s">
        <v>8</v>
      </c>
      <c r="AC117" s="39"/>
      <c r="AD117" s="43"/>
    </row>
    <row r="118" spans="1:31" s="52" customFormat="1" ht="30" customHeight="1">
      <c r="A118" s="31">
        <v>4</v>
      </c>
      <c r="B118" s="32" t="s">
        <v>25</v>
      </c>
      <c r="C118" s="31">
        <v>1</v>
      </c>
      <c r="D118" s="31">
        <v>5</v>
      </c>
      <c r="E118" s="31">
        <v>1981</v>
      </c>
      <c r="F118" s="33" t="s">
        <v>7</v>
      </c>
      <c r="G118" s="31" t="s">
        <v>5</v>
      </c>
      <c r="H118" s="31">
        <v>1</v>
      </c>
      <c r="I118" s="31">
        <v>1</v>
      </c>
      <c r="J118" s="31">
        <v>2</v>
      </c>
      <c r="K118" s="38">
        <v>85.9</v>
      </c>
      <c r="L118" s="38">
        <v>141.7</v>
      </c>
      <c r="M118" s="34">
        <v>141.7</v>
      </c>
      <c r="N118" s="53">
        <f t="shared" si="13"/>
        <v>141.7</v>
      </c>
      <c r="O118" s="46">
        <v>141.7</v>
      </c>
      <c r="P118" s="34">
        <v>0</v>
      </c>
      <c r="Q118" s="37" t="s">
        <v>26</v>
      </c>
      <c r="R118" s="38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9" t="s">
        <v>279</v>
      </c>
      <c r="Y118" s="31">
        <v>25</v>
      </c>
      <c r="Z118" s="37" t="s">
        <v>124</v>
      </c>
      <c r="AA118" s="34">
        <v>0</v>
      </c>
      <c r="AB118" s="37" t="s">
        <v>62</v>
      </c>
      <c r="AC118" s="39" t="s">
        <v>76</v>
      </c>
      <c r="AD118" s="43" t="s">
        <v>202</v>
      </c>
      <c r="AE118" s="92"/>
    </row>
    <row r="119" spans="1:31" s="52" customFormat="1" ht="30" customHeight="1">
      <c r="A119" s="31"/>
      <c r="B119" s="72" t="s">
        <v>361</v>
      </c>
      <c r="C119" s="71">
        <f>SUM(C116,C118)</f>
        <v>2</v>
      </c>
      <c r="D119" s="71"/>
      <c r="E119" s="71"/>
      <c r="F119" s="71"/>
      <c r="G119" s="71"/>
      <c r="H119" s="71">
        <f aca="true" t="shared" si="33" ref="H119:AA119">SUM(H116,H118)</f>
        <v>3</v>
      </c>
      <c r="I119" s="71"/>
      <c r="J119" s="71">
        <f t="shared" si="33"/>
        <v>4</v>
      </c>
      <c r="K119" s="73">
        <f t="shared" si="33"/>
        <v>139.7</v>
      </c>
      <c r="L119" s="73">
        <f t="shared" si="33"/>
        <v>228.2</v>
      </c>
      <c r="M119" s="73">
        <f t="shared" si="33"/>
        <v>228.2</v>
      </c>
      <c r="N119" s="73">
        <f t="shared" si="33"/>
        <v>228.2</v>
      </c>
      <c r="O119" s="73">
        <f t="shared" si="33"/>
        <v>228.2</v>
      </c>
      <c r="P119" s="73">
        <f t="shared" si="33"/>
        <v>266</v>
      </c>
      <c r="Q119" s="71"/>
      <c r="R119" s="73">
        <f t="shared" si="33"/>
        <v>92.4</v>
      </c>
      <c r="S119" s="73">
        <f t="shared" si="33"/>
        <v>0</v>
      </c>
      <c r="T119" s="73">
        <f t="shared" si="33"/>
        <v>0</v>
      </c>
      <c r="U119" s="73">
        <f t="shared" si="33"/>
        <v>0</v>
      </c>
      <c r="V119" s="73">
        <f t="shared" si="33"/>
        <v>0</v>
      </c>
      <c r="W119" s="73">
        <f t="shared" si="33"/>
        <v>0</v>
      </c>
      <c r="X119" s="71"/>
      <c r="Y119" s="71"/>
      <c r="Z119" s="71"/>
      <c r="AA119" s="73">
        <f t="shared" si="33"/>
        <v>0</v>
      </c>
      <c r="AB119" s="71"/>
      <c r="AC119" s="71"/>
      <c r="AD119" s="71"/>
      <c r="AE119" s="92"/>
    </row>
    <row r="120" spans="1:30" s="95" customFormat="1" ht="30" customHeight="1">
      <c r="A120" s="93"/>
      <c r="B120" s="94" t="s">
        <v>278</v>
      </c>
      <c r="C120" s="71">
        <f>SUM(C115,C116,C118)</f>
        <v>3</v>
      </c>
      <c r="D120" s="71"/>
      <c r="E120" s="71"/>
      <c r="F120" s="71"/>
      <c r="G120" s="71"/>
      <c r="H120" s="71">
        <f>SUM(H115,H116,H118)</f>
        <v>5</v>
      </c>
      <c r="I120" s="71"/>
      <c r="J120" s="71">
        <f>SUM(J115,J116,J118)</f>
        <v>6</v>
      </c>
      <c r="K120" s="73">
        <f aca="true" t="shared" si="34" ref="K120:AA120">SUM(K115,K116,K118)</f>
        <v>183.1</v>
      </c>
      <c r="L120" s="73">
        <f t="shared" si="34"/>
        <v>330.5</v>
      </c>
      <c r="M120" s="73">
        <f t="shared" si="34"/>
        <v>330.5</v>
      </c>
      <c r="N120" s="53">
        <f t="shared" si="13"/>
        <v>330.5</v>
      </c>
      <c r="O120" s="73">
        <f t="shared" si="34"/>
        <v>330.5</v>
      </c>
      <c r="P120" s="73">
        <f t="shared" si="34"/>
        <v>589</v>
      </c>
      <c r="Q120" s="73"/>
      <c r="R120" s="73">
        <f t="shared" si="34"/>
        <v>234.20000000000002</v>
      </c>
      <c r="S120" s="73">
        <f t="shared" si="34"/>
        <v>0</v>
      </c>
      <c r="T120" s="73">
        <f t="shared" si="34"/>
        <v>0</v>
      </c>
      <c r="U120" s="73">
        <f t="shared" si="34"/>
        <v>0</v>
      </c>
      <c r="V120" s="73">
        <f t="shared" si="34"/>
        <v>0</v>
      </c>
      <c r="W120" s="73">
        <f t="shared" si="34"/>
        <v>0</v>
      </c>
      <c r="X120" s="73"/>
      <c r="Y120" s="73"/>
      <c r="Z120" s="73"/>
      <c r="AA120" s="73">
        <f t="shared" si="34"/>
        <v>0</v>
      </c>
      <c r="AB120" s="73"/>
      <c r="AC120" s="73"/>
      <c r="AD120" s="73"/>
    </row>
    <row r="121" spans="1:30" s="98" customFormat="1" ht="30" customHeight="1">
      <c r="A121" s="96"/>
      <c r="B121" s="97" t="s">
        <v>288</v>
      </c>
      <c r="C121" s="71">
        <f>SUM(C115,C116,C118)</f>
        <v>3</v>
      </c>
      <c r="D121" s="71"/>
      <c r="E121" s="71"/>
      <c r="F121" s="71"/>
      <c r="G121" s="71"/>
      <c r="H121" s="71">
        <f>SUM(H115,H116,H118)</f>
        <v>5</v>
      </c>
      <c r="I121" s="71"/>
      <c r="J121" s="71">
        <f aca="true" t="shared" si="35" ref="J121:P121">SUM(J115,J116,J118)</f>
        <v>6</v>
      </c>
      <c r="K121" s="73">
        <f t="shared" si="35"/>
        <v>183.1</v>
      </c>
      <c r="L121" s="73">
        <f t="shared" si="35"/>
        <v>330.5</v>
      </c>
      <c r="M121" s="73">
        <f t="shared" si="35"/>
        <v>330.5</v>
      </c>
      <c r="N121" s="53">
        <f t="shared" si="13"/>
        <v>330.5</v>
      </c>
      <c r="O121" s="73">
        <f t="shared" si="35"/>
        <v>330.5</v>
      </c>
      <c r="P121" s="73">
        <f t="shared" si="35"/>
        <v>589</v>
      </c>
      <c r="Q121" s="71"/>
      <c r="R121" s="73">
        <f aca="true" t="shared" si="36" ref="R121:W121">SUM(R115,R116,R118)</f>
        <v>234.20000000000002</v>
      </c>
      <c r="S121" s="73">
        <f t="shared" si="36"/>
        <v>0</v>
      </c>
      <c r="T121" s="73">
        <f t="shared" si="36"/>
        <v>0</v>
      </c>
      <c r="U121" s="73">
        <f t="shared" si="36"/>
        <v>0</v>
      </c>
      <c r="V121" s="73">
        <f t="shared" si="36"/>
        <v>0</v>
      </c>
      <c r="W121" s="73">
        <f t="shared" si="36"/>
        <v>0</v>
      </c>
      <c r="X121" s="71"/>
      <c r="Y121" s="71"/>
      <c r="Z121" s="71"/>
      <c r="AA121" s="73">
        <f>SUM(AA115,AA116,AA118)</f>
        <v>0</v>
      </c>
      <c r="AB121" s="71"/>
      <c r="AC121" s="71"/>
      <c r="AD121" s="71"/>
    </row>
    <row r="122" spans="1:30" s="52" customFormat="1" ht="30" customHeight="1">
      <c r="A122" s="31">
        <v>1</v>
      </c>
      <c r="B122" s="99" t="s">
        <v>205</v>
      </c>
      <c r="C122" s="59">
        <v>1</v>
      </c>
      <c r="D122" s="31">
        <v>9</v>
      </c>
      <c r="E122" s="49" t="s">
        <v>125</v>
      </c>
      <c r="F122" s="33" t="s">
        <v>7</v>
      </c>
      <c r="G122" s="31" t="s">
        <v>5</v>
      </c>
      <c r="H122" s="31">
        <v>2</v>
      </c>
      <c r="I122" s="31">
        <v>2</v>
      </c>
      <c r="J122" s="31">
        <v>14</v>
      </c>
      <c r="K122" s="34">
        <v>277.7</v>
      </c>
      <c r="L122" s="38">
        <v>579.3</v>
      </c>
      <c r="M122" s="53">
        <v>579.3</v>
      </c>
      <c r="N122" s="53">
        <f t="shared" si="13"/>
        <v>579.3</v>
      </c>
      <c r="O122" s="35">
        <v>579.3</v>
      </c>
      <c r="P122" s="34">
        <v>1844</v>
      </c>
      <c r="Q122" s="37" t="s">
        <v>4</v>
      </c>
      <c r="R122" s="38">
        <v>421.85</v>
      </c>
      <c r="S122" s="53">
        <v>0</v>
      </c>
      <c r="T122" s="42">
        <v>0</v>
      </c>
      <c r="U122" s="34">
        <v>0</v>
      </c>
      <c r="V122" s="34">
        <v>0</v>
      </c>
      <c r="W122" s="34">
        <v>0</v>
      </c>
      <c r="X122" s="39" t="s">
        <v>128</v>
      </c>
      <c r="Y122" s="31">
        <v>73</v>
      </c>
      <c r="Z122" s="37" t="s">
        <v>126</v>
      </c>
      <c r="AA122" s="34">
        <v>942</v>
      </c>
      <c r="AB122" s="37" t="s">
        <v>8</v>
      </c>
      <c r="AC122" s="39" t="s">
        <v>76</v>
      </c>
      <c r="AD122" s="43"/>
    </row>
    <row r="123" spans="1:30" s="52" customFormat="1" ht="30" customHeight="1">
      <c r="A123" s="31">
        <v>2</v>
      </c>
      <c r="B123" s="99" t="s">
        <v>93</v>
      </c>
      <c r="C123" s="31">
        <v>1</v>
      </c>
      <c r="D123" s="31">
        <v>2</v>
      </c>
      <c r="E123" s="31">
        <v>1986</v>
      </c>
      <c r="F123" s="33" t="s">
        <v>7</v>
      </c>
      <c r="G123" s="31">
        <v>1</v>
      </c>
      <c r="H123" s="31">
        <v>1</v>
      </c>
      <c r="I123" s="31">
        <v>1</v>
      </c>
      <c r="J123" s="31">
        <v>1</v>
      </c>
      <c r="K123" s="38">
        <v>29.6</v>
      </c>
      <c r="L123" s="38">
        <v>71.2</v>
      </c>
      <c r="M123" s="34">
        <v>71.2</v>
      </c>
      <c r="N123" s="53">
        <f t="shared" si="13"/>
        <v>71.2</v>
      </c>
      <c r="O123" s="46">
        <v>71.2</v>
      </c>
      <c r="P123" s="34">
        <v>0</v>
      </c>
      <c r="Q123" s="37" t="s">
        <v>4</v>
      </c>
      <c r="R123" s="38">
        <v>70</v>
      </c>
      <c r="S123" s="61">
        <v>0</v>
      </c>
      <c r="T123" s="34">
        <v>0</v>
      </c>
      <c r="U123" s="66">
        <v>0</v>
      </c>
      <c r="V123" s="34">
        <v>0</v>
      </c>
      <c r="W123" s="34">
        <v>0</v>
      </c>
      <c r="X123" s="39" t="s">
        <v>61</v>
      </c>
      <c r="Y123" s="31">
        <v>26</v>
      </c>
      <c r="Z123" s="37" t="s">
        <v>177</v>
      </c>
      <c r="AA123" s="34">
        <v>106.8</v>
      </c>
      <c r="AB123" s="41" t="s">
        <v>62</v>
      </c>
      <c r="AC123" s="39" t="s">
        <v>153</v>
      </c>
      <c r="AD123" s="64"/>
    </row>
    <row r="124" spans="1:30" s="76" customFormat="1" ht="30" customHeight="1">
      <c r="A124" s="71"/>
      <c r="B124" s="72" t="s">
        <v>245</v>
      </c>
      <c r="C124" s="71">
        <f>SUM(C122:C123)</f>
        <v>2</v>
      </c>
      <c r="D124" s="71"/>
      <c r="E124" s="71"/>
      <c r="F124" s="71"/>
      <c r="G124" s="71"/>
      <c r="H124" s="71">
        <f>SUM(H122:H123)</f>
        <v>3</v>
      </c>
      <c r="I124" s="71"/>
      <c r="J124" s="71">
        <f aca="true" t="shared" si="37" ref="J124:P124">SUM(J122:J123)</f>
        <v>15</v>
      </c>
      <c r="K124" s="73">
        <f t="shared" si="37"/>
        <v>307.3</v>
      </c>
      <c r="L124" s="73">
        <f t="shared" si="37"/>
        <v>650.5</v>
      </c>
      <c r="M124" s="73">
        <f t="shared" si="37"/>
        <v>650.5</v>
      </c>
      <c r="N124" s="53">
        <f t="shared" si="13"/>
        <v>650.5</v>
      </c>
      <c r="O124" s="74">
        <f t="shared" si="37"/>
        <v>650.5</v>
      </c>
      <c r="P124" s="73">
        <f t="shared" si="37"/>
        <v>1844</v>
      </c>
      <c r="Q124" s="71"/>
      <c r="R124" s="73">
        <f aca="true" t="shared" si="38" ref="R124:W124">SUM(R122:R123)</f>
        <v>491.85</v>
      </c>
      <c r="S124" s="73">
        <f t="shared" si="38"/>
        <v>0</v>
      </c>
      <c r="T124" s="73">
        <f t="shared" si="38"/>
        <v>0</v>
      </c>
      <c r="U124" s="73">
        <f t="shared" si="38"/>
        <v>0</v>
      </c>
      <c r="V124" s="73">
        <f t="shared" si="38"/>
        <v>0</v>
      </c>
      <c r="W124" s="73">
        <f t="shared" si="38"/>
        <v>0</v>
      </c>
      <c r="X124" s="75"/>
      <c r="Y124" s="71"/>
      <c r="Z124" s="71"/>
      <c r="AA124" s="73">
        <f>SUM(AA122:AA123)</f>
        <v>1048.8</v>
      </c>
      <c r="AB124" s="71"/>
      <c r="AC124" s="75"/>
      <c r="AD124" s="43"/>
    </row>
    <row r="125" spans="1:30" s="52" customFormat="1" ht="30" customHeight="1">
      <c r="A125" s="31"/>
      <c r="B125" s="72" t="s">
        <v>207</v>
      </c>
      <c r="C125" s="71">
        <f>SUM(C122:C122)</f>
        <v>1</v>
      </c>
      <c r="D125" s="71"/>
      <c r="E125" s="71"/>
      <c r="F125" s="71"/>
      <c r="G125" s="71"/>
      <c r="H125" s="71">
        <f>SUM(H122:H122)</f>
        <v>2</v>
      </c>
      <c r="I125" s="71"/>
      <c r="J125" s="71">
        <f aca="true" t="shared" si="39" ref="J125:P125">SUM(J122:J122)</f>
        <v>14</v>
      </c>
      <c r="K125" s="73">
        <f t="shared" si="39"/>
        <v>277.7</v>
      </c>
      <c r="L125" s="73">
        <f t="shared" si="39"/>
        <v>579.3</v>
      </c>
      <c r="M125" s="73">
        <f t="shared" si="39"/>
        <v>579.3</v>
      </c>
      <c r="N125" s="53">
        <f t="shared" si="13"/>
        <v>579.3</v>
      </c>
      <c r="O125" s="74">
        <f t="shared" si="39"/>
        <v>579.3</v>
      </c>
      <c r="P125" s="73">
        <f t="shared" si="39"/>
        <v>1844</v>
      </c>
      <c r="Q125" s="71"/>
      <c r="R125" s="73">
        <f aca="true" t="shared" si="40" ref="R125:W125">SUM(R122:R122)</f>
        <v>421.85</v>
      </c>
      <c r="S125" s="73">
        <f t="shared" si="40"/>
        <v>0</v>
      </c>
      <c r="T125" s="73">
        <f t="shared" si="40"/>
        <v>0</v>
      </c>
      <c r="U125" s="73">
        <f t="shared" si="40"/>
        <v>0</v>
      </c>
      <c r="V125" s="73">
        <f t="shared" si="40"/>
        <v>0</v>
      </c>
      <c r="W125" s="73">
        <f t="shared" si="40"/>
        <v>0</v>
      </c>
      <c r="X125" s="71"/>
      <c r="Y125" s="71"/>
      <c r="Z125" s="71"/>
      <c r="AA125" s="73">
        <f>SUM(AA122:AA122)</f>
        <v>942</v>
      </c>
      <c r="AB125" s="37"/>
      <c r="AC125" s="37"/>
      <c r="AD125" s="43"/>
    </row>
    <row r="126" spans="1:30" s="52" customFormat="1" ht="30" customHeight="1">
      <c r="A126" s="31"/>
      <c r="B126" s="72" t="s">
        <v>240</v>
      </c>
      <c r="C126" s="71">
        <f>SUM(C123)</f>
        <v>1</v>
      </c>
      <c r="D126" s="71"/>
      <c r="E126" s="71"/>
      <c r="F126" s="71"/>
      <c r="G126" s="71"/>
      <c r="H126" s="71">
        <f>SUM(H123)</f>
        <v>1</v>
      </c>
      <c r="I126" s="71"/>
      <c r="J126" s="71">
        <f>SUM(J123)</f>
        <v>1</v>
      </c>
      <c r="K126" s="73">
        <f>SUM(K123)</f>
        <v>29.6</v>
      </c>
      <c r="L126" s="73">
        <f>SUM(L123)</f>
        <v>71.2</v>
      </c>
      <c r="M126" s="73">
        <f>SUM(M123)</f>
        <v>71.2</v>
      </c>
      <c r="N126" s="53">
        <f t="shared" si="13"/>
        <v>71.2</v>
      </c>
      <c r="O126" s="74">
        <f>SUM(O123)</f>
        <v>71.2</v>
      </c>
      <c r="P126" s="73">
        <f>SUM(P123)</f>
        <v>0</v>
      </c>
      <c r="Q126" s="71"/>
      <c r="R126" s="73">
        <f aca="true" t="shared" si="41" ref="R126:W126">SUM(R123)</f>
        <v>70</v>
      </c>
      <c r="S126" s="73">
        <f t="shared" si="41"/>
        <v>0</v>
      </c>
      <c r="T126" s="73">
        <f t="shared" si="41"/>
        <v>0</v>
      </c>
      <c r="U126" s="73">
        <f t="shared" si="41"/>
        <v>0</v>
      </c>
      <c r="V126" s="73">
        <f t="shared" si="41"/>
        <v>0</v>
      </c>
      <c r="W126" s="73">
        <f t="shared" si="41"/>
        <v>0</v>
      </c>
      <c r="X126" s="71"/>
      <c r="Y126" s="71"/>
      <c r="Z126" s="71"/>
      <c r="AA126" s="73">
        <f>SUM(AA123)</f>
        <v>106.8</v>
      </c>
      <c r="AB126" s="37"/>
      <c r="AC126" s="37"/>
      <c r="AD126" s="43"/>
    </row>
    <row r="127" spans="1:30" s="5" customFormat="1" ht="30" customHeight="1">
      <c r="A127" s="31">
        <v>1</v>
      </c>
      <c r="B127" s="32" t="s">
        <v>209</v>
      </c>
      <c r="C127" s="59">
        <v>1</v>
      </c>
      <c r="D127" s="31">
        <v>1</v>
      </c>
      <c r="E127" s="31">
        <v>1993</v>
      </c>
      <c r="F127" s="33" t="s">
        <v>16</v>
      </c>
      <c r="G127" s="31" t="s">
        <v>22</v>
      </c>
      <c r="H127" s="31">
        <v>2</v>
      </c>
      <c r="I127" s="31">
        <v>2</v>
      </c>
      <c r="J127" s="31">
        <v>14</v>
      </c>
      <c r="K127" s="38">
        <v>413.2</v>
      </c>
      <c r="L127" s="38">
        <v>707.7</v>
      </c>
      <c r="M127" s="34">
        <v>707.7</v>
      </c>
      <c r="N127" s="53">
        <f t="shared" si="13"/>
        <v>805.2</v>
      </c>
      <c r="O127" s="46">
        <v>834.5</v>
      </c>
      <c r="P127" s="36">
        <v>2830</v>
      </c>
      <c r="Q127" s="37" t="s">
        <v>17</v>
      </c>
      <c r="R127" s="38">
        <v>613.2</v>
      </c>
      <c r="S127" s="61">
        <v>126.8</v>
      </c>
      <c r="T127" s="34">
        <v>97.5</v>
      </c>
      <c r="U127" s="66">
        <v>0</v>
      </c>
      <c r="V127" s="34">
        <v>0</v>
      </c>
      <c r="W127" s="34">
        <v>0</v>
      </c>
      <c r="X127" s="39" t="s">
        <v>309</v>
      </c>
      <c r="Y127" s="40">
        <v>24</v>
      </c>
      <c r="Z127" s="40" t="s">
        <v>53</v>
      </c>
      <c r="AA127" s="42">
        <v>1061.55</v>
      </c>
      <c r="AB127" s="37" t="s">
        <v>8</v>
      </c>
      <c r="AC127" s="39" t="s">
        <v>153</v>
      </c>
      <c r="AD127" s="43"/>
    </row>
    <row r="128" spans="1:30" s="5" customFormat="1" ht="30" customHeight="1">
      <c r="A128" s="31">
        <v>2</v>
      </c>
      <c r="B128" s="32" t="s">
        <v>27</v>
      </c>
      <c r="C128" s="31">
        <v>1</v>
      </c>
      <c r="D128" s="31">
        <v>2</v>
      </c>
      <c r="E128" s="31">
        <v>1993</v>
      </c>
      <c r="F128" s="33" t="s">
        <v>16</v>
      </c>
      <c r="G128" s="31" t="s">
        <v>22</v>
      </c>
      <c r="H128" s="31">
        <v>2</v>
      </c>
      <c r="I128" s="31">
        <v>2</v>
      </c>
      <c r="J128" s="31">
        <v>12</v>
      </c>
      <c r="K128" s="38">
        <v>437.4</v>
      </c>
      <c r="L128" s="38">
        <v>712</v>
      </c>
      <c r="M128" s="34">
        <v>712</v>
      </c>
      <c r="N128" s="53">
        <f t="shared" si="13"/>
        <v>814.4</v>
      </c>
      <c r="O128" s="46">
        <v>845.1</v>
      </c>
      <c r="P128" s="36">
        <v>2830</v>
      </c>
      <c r="Q128" s="37" t="s">
        <v>17</v>
      </c>
      <c r="R128" s="38">
        <v>607.4</v>
      </c>
      <c r="S128" s="61">
        <v>133.1</v>
      </c>
      <c r="T128" s="34">
        <v>102.4</v>
      </c>
      <c r="U128" s="66">
        <v>0</v>
      </c>
      <c r="V128" s="34">
        <v>0</v>
      </c>
      <c r="W128" s="34">
        <v>0</v>
      </c>
      <c r="X128" s="39" t="s">
        <v>308</v>
      </c>
      <c r="Y128" s="40">
        <v>23</v>
      </c>
      <c r="Z128" s="41" t="s">
        <v>53</v>
      </c>
      <c r="AA128" s="42">
        <v>1068</v>
      </c>
      <c r="AB128" s="37" t="s">
        <v>8</v>
      </c>
      <c r="AC128" s="39" t="s">
        <v>153</v>
      </c>
      <c r="AD128" s="43"/>
    </row>
    <row r="129" spans="1:30" s="5" customFormat="1" ht="30" customHeight="1">
      <c r="A129" s="31">
        <v>3</v>
      </c>
      <c r="B129" s="32" t="s">
        <v>27</v>
      </c>
      <c r="C129" s="31">
        <v>1</v>
      </c>
      <c r="D129" s="31">
        <v>3</v>
      </c>
      <c r="E129" s="31">
        <v>1993</v>
      </c>
      <c r="F129" s="33" t="s">
        <v>16</v>
      </c>
      <c r="G129" s="31" t="s">
        <v>22</v>
      </c>
      <c r="H129" s="31">
        <v>2</v>
      </c>
      <c r="I129" s="31">
        <v>2</v>
      </c>
      <c r="J129" s="31">
        <v>14</v>
      </c>
      <c r="K129" s="38">
        <v>410</v>
      </c>
      <c r="L129" s="38">
        <v>710</v>
      </c>
      <c r="M129" s="34">
        <v>710</v>
      </c>
      <c r="N129" s="53">
        <f>L129+T129+U129</f>
        <v>854.9</v>
      </c>
      <c r="O129" s="46">
        <v>836.8</v>
      </c>
      <c r="P129" s="36">
        <v>2830</v>
      </c>
      <c r="Q129" s="37" t="s">
        <v>17</v>
      </c>
      <c r="R129" s="38">
        <v>613.2</v>
      </c>
      <c r="S129" s="66">
        <v>126.8</v>
      </c>
      <c r="T129" s="34">
        <v>97.5</v>
      </c>
      <c r="U129" s="66">
        <v>47.4</v>
      </c>
      <c r="V129" s="34">
        <v>0</v>
      </c>
      <c r="W129" s="34">
        <v>0</v>
      </c>
      <c r="X129" s="39" t="s">
        <v>78</v>
      </c>
      <c r="Y129" s="40">
        <v>24</v>
      </c>
      <c r="Z129" s="41" t="s">
        <v>53</v>
      </c>
      <c r="AA129" s="42">
        <v>1065</v>
      </c>
      <c r="AB129" s="37" t="s">
        <v>8</v>
      </c>
      <c r="AC129" s="39" t="s">
        <v>153</v>
      </c>
      <c r="AD129" s="43"/>
    </row>
    <row r="130" spans="1:30" s="5" customFormat="1" ht="30" customHeight="1">
      <c r="A130" s="31">
        <v>4</v>
      </c>
      <c r="B130" s="32" t="s">
        <v>27</v>
      </c>
      <c r="C130" s="31">
        <v>1</v>
      </c>
      <c r="D130" s="31">
        <v>4</v>
      </c>
      <c r="E130" s="31">
        <v>1993</v>
      </c>
      <c r="F130" s="33" t="s">
        <v>16</v>
      </c>
      <c r="G130" s="31" t="s">
        <v>22</v>
      </c>
      <c r="H130" s="31">
        <v>2</v>
      </c>
      <c r="I130" s="31">
        <v>2</v>
      </c>
      <c r="J130" s="31">
        <v>14</v>
      </c>
      <c r="K130" s="38">
        <v>410</v>
      </c>
      <c r="L130" s="38">
        <v>707</v>
      </c>
      <c r="M130" s="34">
        <v>707</v>
      </c>
      <c r="N130" s="53">
        <f t="shared" si="13"/>
        <v>804.6</v>
      </c>
      <c r="O130" s="46">
        <v>833.8</v>
      </c>
      <c r="P130" s="36">
        <v>2830</v>
      </c>
      <c r="Q130" s="37" t="s">
        <v>17</v>
      </c>
      <c r="R130" s="37">
        <v>613.2</v>
      </c>
      <c r="S130" s="61">
        <v>126.8</v>
      </c>
      <c r="T130" s="34">
        <v>97.6</v>
      </c>
      <c r="U130" s="66">
        <v>0</v>
      </c>
      <c r="V130" s="66">
        <v>0</v>
      </c>
      <c r="W130" s="66">
        <v>0</v>
      </c>
      <c r="X130" s="39" t="s">
        <v>309</v>
      </c>
      <c r="Y130" s="40">
        <v>24</v>
      </c>
      <c r="Z130" s="41" t="s">
        <v>53</v>
      </c>
      <c r="AA130" s="42">
        <v>1060.5</v>
      </c>
      <c r="AB130" s="37" t="s">
        <v>8</v>
      </c>
      <c r="AC130" s="39" t="s">
        <v>153</v>
      </c>
      <c r="AD130" s="43"/>
    </row>
    <row r="131" spans="1:30" s="52" customFormat="1" ht="30" customHeight="1">
      <c r="A131" s="31">
        <v>5</v>
      </c>
      <c r="B131" s="32" t="s">
        <v>27</v>
      </c>
      <c r="C131" s="31">
        <v>1</v>
      </c>
      <c r="D131" s="31">
        <v>5</v>
      </c>
      <c r="E131" s="31">
        <v>1996</v>
      </c>
      <c r="F131" s="33" t="s">
        <v>16</v>
      </c>
      <c r="G131" s="31" t="s">
        <v>22</v>
      </c>
      <c r="H131" s="31">
        <v>2</v>
      </c>
      <c r="I131" s="31">
        <v>2</v>
      </c>
      <c r="J131" s="31">
        <v>12</v>
      </c>
      <c r="K131" s="38">
        <v>438.4</v>
      </c>
      <c r="L131" s="38">
        <v>724.1</v>
      </c>
      <c r="M131" s="34">
        <v>747.1</v>
      </c>
      <c r="N131" s="53">
        <f>L131+T131+U131</f>
        <v>905.3000000000001</v>
      </c>
      <c r="O131" s="46">
        <v>968.5</v>
      </c>
      <c r="P131" s="36">
        <v>2755</v>
      </c>
      <c r="Q131" s="37" t="s">
        <v>17</v>
      </c>
      <c r="R131" s="38">
        <v>613.2</v>
      </c>
      <c r="S131" s="34">
        <v>174</v>
      </c>
      <c r="T131" s="34">
        <v>133.8</v>
      </c>
      <c r="U131" s="66">
        <v>47.4</v>
      </c>
      <c r="V131" s="34">
        <v>0</v>
      </c>
      <c r="W131" s="34">
        <v>76.8</v>
      </c>
      <c r="X131" s="39" t="s">
        <v>78</v>
      </c>
      <c r="Y131" s="40">
        <v>19</v>
      </c>
      <c r="Z131" s="41" t="s">
        <v>53</v>
      </c>
      <c r="AA131" s="42">
        <v>1086.15</v>
      </c>
      <c r="AB131" s="37" t="s">
        <v>8</v>
      </c>
      <c r="AC131" s="39" t="s">
        <v>153</v>
      </c>
      <c r="AD131" s="43"/>
    </row>
    <row r="132" spans="1:30" s="5" customFormat="1" ht="30" customHeight="1">
      <c r="A132" s="31">
        <v>6</v>
      </c>
      <c r="B132" s="32" t="s">
        <v>27</v>
      </c>
      <c r="C132" s="31">
        <v>1</v>
      </c>
      <c r="D132" s="31">
        <v>6</v>
      </c>
      <c r="E132" s="31">
        <v>1994</v>
      </c>
      <c r="F132" s="33" t="s">
        <v>16</v>
      </c>
      <c r="G132" s="31" t="s">
        <v>22</v>
      </c>
      <c r="H132" s="31">
        <v>2</v>
      </c>
      <c r="I132" s="31">
        <v>2</v>
      </c>
      <c r="J132" s="31">
        <v>14</v>
      </c>
      <c r="K132" s="38">
        <v>407.8</v>
      </c>
      <c r="L132" s="38">
        <v>698.3</v>
      </c>
      <c r="M132" s="34">
        <v>698.3</v>
      </c>
      <c r="N132" s="53">
        <f t="shared" si="13"/>
        <v>795.9</v>
      </c>
      <c r="O132" s="46">
        <v>825.1</v>
      </c>
      <c r="P132" s="36">
        <v>2830</v>
      </c>
      <c r="Q132" s="37" t="s">
        <v>17</v>
      </c>
      <c r="R132" s="38">
        <v>607.4</v>
      </c>
      <c r="S132" s="61">
        <v>126.8</v>
      </c>
      <c r="T132" s="34">
        <v>97.6</v>
      </c>
      <c r="U132" s="66">
        <v>0</v>
      </c>
      <c r="V132" s="34">
        <v>0</v>
      </c>
      <c r="W132" s="34">
        <v>0</v>
      </c>
      <c r="X132" s="39" t="s">
        <v>309</v>
      </c>
      <c r="Y132" s="40">
        <v>25</v>
      </c>
      <c r="Z132" s="41" t="s">
        <v>178</v>
      </c>
      <c r="AA132" s="42">
        <v>1047.45</v>
      </c>
      <c r="AB132" s="37" t="s">
        <v>8</v>
      </c>
      <c r="AC132" s="39" t="s">
        <v>153</v>
      </c>
      <c r="AD132" s="43"/>
    </row>
    <row r="133" spans="1:30" s="5" customFormat="1" ht="30" customHeight="1">
      <c r="A133" s="31">
        <v>7</v>
      </c>
      <c r="B133" s="32" t="s">
        <v>27</v>
      </c>
      <c r="C133" s="31">
        <v>1</v>
      </c>
      <c r="D133" s="31">
        <v>7</v>
      </c>
      <c r="E133" s="31">
        <v>1994</v>
      </c>
      <c r="F133" s="33" t="s">
        <v>16</v>
      </c>
      <c r="G133" s="31" t="s">
        <v>22</v>
      </c>
      <c r="H133" s="31">
        <v>2</v>
      </c>
      <c r="I133" s="31">
        <v>2</v>
      </c>
      <c r="J133" s="31">
        <v>12</v>
      </c>
      <c r="K133" s="38">
        <v>435.1</v>
      </c>
      <c r="L133" s="38">
        <v>709.6</v>
      </c>
      <c r="M133" s="34">
        <v>709.6</v>
      </c>
      <c r="N133" s="53">
        <f t="shared" si="13"/>
        <v>807.2</v>
      </c>
      <c r="O133" s="46">
        <v>836.4</v>
      </c>
      <c r="P133" s="36">
        <v>2830</v>
      </c>
      <c r="Q133" s="37" t="s">
        <v>17</v>
      </c>
      <c r="R133" s="38">
        <v>607.4</v>
      </c>
      <c r="S133" s="61">
        <v>126.8</v>
      </c>
      <c r="T133" s="34">
        <v>97.6</v>
      </c>
      <c r="U133" s="66">
        <v>0</v>
      </c>
      <c r="V133" s="34">
        <v>0</v>
      </c>
      <c r="W133" s="34">
        <v>0</v>
      </c>
      <c r="X133" s="39" t="s">
        <v>309</v>
      </c>
      <c r="Y133" s="40">
        <v>24</v>
      </c>
      <c r="Z133" s="41" t="s">
        <v>178</v>
      </c>
      <c r="AA133" s="42">
        <v>1064.4</v>
      </c>
      <c r="AB133" s="37" t="s">
        <v>8</v>
      </c>
      <c r="AC133" s="39" t="s">
        <v>153</v>
      </c>
      <c r="AD133" s="43"/>
    </row>
    <row r="134" spans="1:30" s="5" customFormat="1" ht="30" customHeight="1">
      <c r="A134" s="31">
        <v>8</v>
      </c>
      <c r="B134" s="32" t="s">
        <v>27</v>
      </c>
      <c r="C134" s="31">
        <v>1</v>
      </c>
      <c r="D134" s="31">
        <v>8</v>
      </c>
      <c r="E134" s="31">
        <v>1994</v>
      </c>
      <c r="F134" s="33" t="s">
        <v>16</v>
      </c>
      <c r="G134" s="31" t="s">
        <v>22</v>
      </c>
      <c r="H134" s="31">
        <v>2</v>
      </c>
      <c r="I134" s="31">
        <v>2</v>
      </c>
      <c r="J134" s="31">
        <v>12</v>
      </c>
      <c r="K134" s="38">
        <v>438.7</v>
      </c>
      <c r="L134" s="38">
        <v>717.5</v>
      </c>
      <c r="M134" s="34">
        <v>717.5</v>
      </c>
      <c r="N134" s="53">
        <f t="shared" si="13"/>
        <v>819.9</v>
      </c>
      <c r="O134" s="46">
        <v>850.6</v>
      </c>
      <c r="P134" s="36">
        <v>2803</v>
      </c>
      <c r="Q134" s="37" t="s">
        <v>17</v>
      </c>
      <c r="R134" s="38">
        <v>607.4</v>
      </c>
      <c r="S134" s="61">
        <v>133.1</v>
      </c>
      <c r="T134" s="34">
        <v>102.4</v>
      </c>
      <c r="U134" s="66">
        <v>0</v>
      </c>
      <c r="V134" s="34">
        <v>0</v>
      </c>
      <c r="W134" s="34">
        <v>0</v>
      </c>
      <c r="X134" s="39" t="s">
        <v>308</v>
      </c>
      <c r="Y134" s="40">
        <v>24</v>
      </c>
      <c r="Z134" s="41" t="s">
        <v>53</v>
      </c>
      <c r="AA134" s="42">
        <v>660.2</v>
      </c>
      <c r="AB134" s="37" t="s">
        <v>8</v>
      </c>
      <c r="AC134" s="39" t="s">
        <v>153</v>
      </c>
      <c r="AD134" s="43"/>
    </row>
    <row r="135" spans="1:30" s="5" customFormat="1" ht="30" customHeight="1">
      <c r="A135" s="31">
        <v>9</v>
      </c>
      <c r="B135" s="32" t="s">
        <v>27</v>
      </c>
      <c r="C135" s="31">
        <v>1</v>
      </c>
      <c r="D135" s="31">
        <v>10</v>
      </c>
      <c r="E135" s="31">
        <v>1994</v>
      </c>
      <c r="F135" s="33" t="s">
        <v>16</v>
      </c>
      <c r="G135" s="31" t="s">
        <v>22</v>
      </c>
      <c r="H135" s="31">
        <v>2</v>
      </c>
      <c r="I135" s="31">
        <v>2</v>
      </c>
      <c r="J135" s="31">
        <v>12</v>
      </c>
      <c r="K135" s="38">
        <v>438.7</v>
      </c>
      <c r="L135" s="38">
        <v>717.5</v>
      </c>
      <c r="M135" s="34">
        <v>717.5</v>
      </c>
      <c r="N135" s="53">
        <f t="shared" si="13"/>
        <v>819.9</v>
      </c>
      <c r="O135" s="46">
        <v>850.6</v>
      </c>
      <c r="P135" s="36">
        <v>2830</v>
      </c>
      <c r="Q135" s="37" t="s">
        <v>17</v>
      </c>
      <c r="R135" s="38">
        <v>607.4</v>
      </c>
      <c r="S135" s="61">
        <v>133.1</v>
      </c>
      <c r="T135" s="34">
        <v>102.4</v>
      </c>
      <c r="U135" s="66">
        <v>0</v>
      </c>
      <c r="V135" s="34">
        <v>0</v>
      </c>
      <c r="W135" s="34">
        <v>0</v>
      </c>
      <c r="X135" s="39" t="s">
        <v>320</v>
      </c>
      <c r="Y135" s="40">
        <v>24</v>
      </c>
      <c r="Z135" s="41" t="s">
        <v>53</v>
      </c>
      <c r="AA135" s="42">
        <v>1076.25</v>
      </c>
      <c r="AB135" s="37" t="s">
        <v>8</v>
      </c>
      <c r="AC135" s="39" t="s">
        <v>153</v>
      </c>
      <c r="AD135" s="43"/>
    </row>
    <row r="136" spans="1:30" s="5" customFormat="1" ht="30" customHeight="1">
      <c r="A136" s="31">
        <v>10</v>
      </c>
      <c r="B136" s="32" t="s">
        <v>27</v>
      </c>
      <c r="C136" s="31">
        <v>1</v>
      </c>
      <c r="D136" s="31">
        <v>11</v>
      </c>
      <c r="E136" s="31">
        <v>1994</v>
      </c>
      <c r="F136" s="33" t="s">
        <v>16</v>
      </c>
      <c r="G136" s="31" t="s">
        <v>22</v>
      </c>
      <c r="H136" s="31">
        <v>2</v>
      </c>
      <c r="I136" s="31">
        <v>2</v>
      </c>
      <c r="J136" s="31">
        <v>12</v>
      </c>
      <c r="K136" s="38">
        <v>431.2</v>
      </c>
      <c r="L136" s="38">
        <v>710.8</v>
      </c>
      <c r="M136" s="34">
        <v>710.8</v>
      </c>
      <c r="N136" s="53">
        <f>L136+T136+U136</f>
        <v>813.1999999999999</v>
      </c>
      <c r="O136" s="46">
        <v>843.9</v>
      </c>
      <c r="P136" s="36">
        <v>2803</v>
      </c>
      <c r="Q136" s="39" t="s">
        <v>174</v>
      </c>
      <c r="R136" s="38">
        <v>607.4</v>
      </c>
      <c r="S136" s="60">
        <v>133.1</v>
      </c>
      <c r="T136" s="34">
        <v>102.4</v>
      </c>
      <c r="U136" s="43">
        <v>0</v>
      </c>
      <c r="V136" s="34">
        <v>0</v>
      </c>
      <c r="W136" s="34">
        <v>0</v>
      </c>
      <c r="X136" s="39" t="s">
        <v>321</v>
      </c>
      <c r="Y136" s="40">
        <v>28</v>
      </c>
      <c r="Z136" s="41" t="s">
        <v>53</v>
      </c>
      <c r="AA136" s="42">
        <v>652.2</v>
      </c>
      <c r="AB136" s="37" t="s">
        <v>8</v>
      </c>
      <c r="AC136" s="39" t="s">
        <v>153</v>
      </c>
      <c r="AD136" s="43"/>
    </row>
    <row r="137" spans="1:30" s="103" customFormat="1" ht="30" customHeight="1">
      <c r="A137" s="71"/>
      <c r="B137" s="72" t="s">
        <v>79</v>
      </c>
      <c r="C137" s="71">
        <f>SUM(C127:C136)</f>
        <v>10</v>
      </c>
      <c r="D137" s="71"/>
      <c r="E137" s="71"/>
      <c r="F137" s="100"/>
      <c r="G137" s="71"/>
      <c r="H137" s="71">
        <f>SUM(H127:H136)</f>
        <v>20</v>
      </c>
      <c r="I137" s="71"/>
      <c r="J137" s="71">
        <f aca="true" t="shared" si="42" ref="J137:P137">SUM(J127:J136)</f>
        <v>128</v>
      </c>
      <c r="K137" s="73">
        <f t="shared" si="42"/>
        <v>4260.5</v>
      </c>
      <c r="L137" s="73">
        <f t="shared" si="42"/>
        <v>7114.5</v>
      </c>
      <c r="M137" s="73">
        <f t="shared" si="42"/>
        <v>7137.5</v>
      </c>
      <c r="N137" s="53">
        <f t="shared" si="13"/>
        <v>8240.5</v>
      </c>
      <c r="O137" s="74">
        <f t="shared" si="42"/>
        <v>8525.300000000001</v>
      </c>
      <c r="P137" s="101">
        <f t="shared" si="42"/>
        <v>28171</v>
      </c>
      <c r="Q137" s="75"/>
      <c r="R137" s="73">
        <f aca="true" t="shared" si="43" ref="R137:W137">SUM(R127:R136)</f>
        <v>6097.199999999999</v>
      </c>
      <c r="S137" s="73">
        <f t="shared" si="43"/>
        <v>1340.3999999999996</v>
      </c>
      <c r="T137" s="73">
        <f t="shared" si="43"/>
        <v>1031.2</v>
      </c>
      <c r="U137" s="73">
        <f t="shared" si="43"/>
        <v>94.8</v>
      </c>
      <c r="V137" s="73">
        <f t="shared" si="43"/>
        <v>0</v>
      </c>
      <c r="W137" s="73">
        <f t="shared" si="43"/>
        <v>76.8</v>
      </c>
      <c r="X137" s="75"/>
      <c r="Y137" s="102"/>
      <c r="Z137" s="102"/>
      <c r="AA137" s="101">
        <f>SUM(AA127:AA136)</f>
        <v>9841.7</v>
      </c>
      <c r="AB137" s="102"/>
      <c r="AC137" s="75"/>
      <c r="AD137" s="43"/>
    </row>
    <row r="138" spans="1:30" s="5" customFormat="1" ht="30" customHeight="1">
      <c r="A138" s="31"/>
      <c r="B138" s="72" t="s">
        <v>318</v>
      </c>
      <c r="C138" s="71">
        <f>SUM(C127:C128,C130,C132:C136)</f>
        <v>8</v>
      </c>
      <c r="D138" s="71"/>
      <c r="E138" s="71"/>
      <c r="F138" s="71"/>
      <c r="G138" s="71"/>
      <c r="H138" s="71">
        <f aca="true" t="shared" si="44" ref="H138:AA138">SUM(H127:H128,H130,H132:H136)</f>
        <v>16</v>
      </c>
      <c r="I138" s="71"/>
      <c r="J138" s="71">
        <f t="shared" si="44"/>
        <v>102</v>
      </c>
      <c r="K138" s="73">
        <f>SUM(K127:K128,K130,K132:K136)</f>
        <v>3412.0999999999995</v>
      </c>
      <c r="L138" s="73">
        <f t="shared" si="44"/>
        <v>5680.400000000001</v>
      </c>
      <c r="M138" s="73">
        <f t="shared" si="44"/>
        <v>5680.400000000001</v>
      </c>
      <c r="N138" s="53">
        <f t="shared" si="13"/>
        <v>6480.3</v>
      </c>
      <c r="O138" s="73">
        <f t="shared" si="44"/>
        <v>6720</v>
      </c>
      <c r="P138" s="73">
        <f t="shared" si="44"/>
        <v>22586</v>
      </c>
      <c r="Q138" s="71"/>
      <c r="R138" s="73">
        <f t="shared" si="44"/>
        <v>4870.799999999999</v>
      </c>
      <c r="S138" s="73">
        <f t="shared" si="44"/>
        <v>1039.6</v>
      </c>
      <c r="T138" s="73">
        <f t="shared" si="44"/>
        <v>799.9</v>
      </c>
      <c r="U138" s="73">
        <f t="shared" si="44"/>
        <v>0</v>
      </c>
      <c r="V138" s="73">
        <f t="shared" si="44"/>
        <v>0</v>
      </c>
      <c r="W138" s="73">
        <f t="shared" si="44"/>
        <v>0</v>
      </c>
      <c r="X138" s="71"/>
      <c r="Y138" s="71"/>
      <c r="Z138" s="71"/>
      <c r="AA138" s="73">
        <f t="shared" si="44"/>
        <v>7690.549999999999</v>
      </c>
      <c r="AB138" s="71"/>
      <c r="AC138" s="71"/>
      <c r="AD138" s="71"/>
    </row>
    <row r="139" spans="1:30" s="5" customFormat="1" ht="30" customHeight="1">
      <c r="A139" s="31"/>
      <c r="B139" s="72" t="s">
        <v>210</v>
      </c>
      <c r="C139" s="77">
        <f>SUM(C129,C131)</f>
        <v>2</v>
      </c>
      <c r="D139" s="104"/>
      <c r="E139" s="71"/>
      <c r="F139" s="104"/>
      <c r="G139" s="104"/>
      <c r="H139" s="104">
        <f>SUM(H129,H131)</f>
        <v>4</v>
      </c>
      <c r="I139" s="104"/>
      <c r="J139" s="104">
        <f aca="true" t="shared" si="45" ref="J139:P139">SUM(J129,J131)</f>
        <v>26</v>
      </c>
      <c r="K139" s="73">
        <f t="shared" si="45"/>
        <v>848.4</v>
      </c>
      <c r="L139" s="73">
        <f t="shared" si="45"/>
        <v>1434.1</v>
      </c>
      <c r="M139" s="73">
        <f t="shared" si="45"/>
        <v>1457.1</v>
      </c>
      <c r="N139" s="53">
        <f t="shared" si="13"/>
        <v>1760.1999999999998</v>
      </c>
      <c r="O139" s="74">
        <f t="shared" si="45"/>
        <v>1805.3</v>
      </c>
      <c r="P139" s="73">
        <f t="shared" si="45"/>
        <v>5585</v>
      </c>
      <c r="Q139" s="73"/>
      <c r="R139" s="73">
        <f aca="true" t="shared" si="46" ref="R139:W139">SUM(R129,R131)</f>
        <v>1226.4</v>
      </c>
      <c r="S139" s="73">
        <f t="shared" si="46"/>
        <v>300.8</v>
      </c>
      <c r="T139" s="73">
        <f t="shared" si="46"/>
        <v>231.3</v>
      </c>
      <c r="U139" s="73">
        <f t="shared" si="46"/>
        <v>94.8</v>
      </c>
      <c r="V139" s="73">
        <f t="shared" si="46"/>
        <v>0</v>
      </c>
      <c r="W139" s="73">
        <f t="shared" si="46"/>
        <v>76.8</v>
      </c>
      <c r="X139" s="73"/>
      <c r="Y139" s="73"/>
      <c r="Z139" s="73"/>
      <c r="AA139" s="73">
        <f>SUM(AA129,AA131)</f>
        <v>2151.15</v>
      </c>
      <c r="AB139" s="73"/>
      <c r="AC139" s="73"/>
      <c r="AD139" s="43"/>
    </row>
    <row r="140" spans="1:31" s="52" customFormat="1" ht="30" customHeight="1">
      <c r="A140" s="31">
        <v>1</v>
      </c>
      <c r="B140" s="32" t="s">
        <v>257</v>
      </c>
      <c r="C140" s="105">
        <v>1</v>
      </c>
      <c r="D140" s="31">
        <v>7</v>
      </c>
      <c r="E140" s="31">
        <v>1981</v>
      </c>
      <c r="F140" s="33" t="s">
        <v>7</v>
      </c>
      <c r="G140" s="31" t="s">
        <v>5</v>
      </c>
      <c r="H140" s="31">
        <v>1</v>
      </c>
      <c r="I140" s="31">
        <v>1</v>
      </c>
      <c r="J140" s="31">
        <v>12</v>
      </c>
      <c r="K140" s="38">
        <v>233.1</v>
      </c>
      <c r="L140" s="38">
        <v>306.6</v>
      </c>
      <c r="M140" s="34">
        <v>306.6</v>
      </c>
      <c r="N140" s="53">
        <f>L140+T140+U140</f>
        <v>378.40000000000003</v>
      </c>
      <c r="O140" s="46">
        <v>378.4</v>
      </c>
      <c r="P140" s="36">
        <v>938</v>
      </c>
      <c r="Q140" s="37" t="s">
        <v>4</v>
      </c>
      <c r="R140" s="38">
        <v>326</v>
      </c>
      <c r="S140" s="34">
        <v>0</v>
      </c>
      <c r="T140" s="34">
        <v>0</v>
      </c>
      <c r="U140" s="34">
        <v>71.8</v>
      </c>
      <c r="V140" s="34">
        <v>0</v>
      </c>
      <c r="W140" s="42">
        <v>0</v>
      </c>
      <c r="X140" s="43" t="s">
        <v>279</v>
      </c>
      <c r="Y140" s="40">
        <v>56</v>
      </c>
      <c r="Z140" s="41" t="s">
        <v>136</v>
      </c>
      <c r="AA140" s="42">
        <v>292.8</v>
      </c>
      <c r="AB140" s="41" t="s">
        <v>58</v>
      </c>
      <c r="AC140" s="39" t="s">
        <v>76</v>
      </c>
      <c r="AD140" s="43" t="s">
        <v>202</v>
      </c>
      <c r="AE140" s="92"/>
    </row>
    <row r="141" spans="1:31" s="52" customFormat="1" ht="30" customHeight="1">
      <c r="A141" s="31">
        <v>2</v>
      </c>
      <c r="B141" s="32" t="s">
        <v>257</v>
      </c>
      <c r="C141" s="31">
        <v>1</v>
      </c>
      <c r="D141" s="31">
        <v>9</v>
      </c>
      <c r="E141" s="31">
        <v>1982</v>
      </c>
      <c r="F141" s="33" t="s">
        <v>7</v>
      </c>
      <c r="G141" s="31" t="s">
        <v>5</v>
      </c>
      <c r="H141" s="31">
        <v>1</v>
      </c>
      <c r="I141" s="31">
        <v>1</v>
      </c>
      <c r="J141" s="31">
        <v>12</v>
      </c>
      <c r="K141" s="38">
        <v>178.2</v>
      </c>
      <c r="L141" s="38">
        <v>257.3</v>
      </c>
      <c r="M141" s="34">
        <v>257.3</v>
      </c>
      <c r="N141" s="53">
        <f aca="true" t="shared" si="47" ref="N141:N207">L141+T141+U141</f>
        <v>358.5</v>
      </c>
      <c r="O141" s="46">
        <v>358.5</v>
      </c>
      <c r="P141" s="36">
        <v>930</v>
      </c>
      <c r="Q141" s="37" t="s">
        <v>4</v>
      </c>
      <c r="R141" s="38">
        <v>584.4</v>
      </c>
      <c r="S141" s="34">
        <v>0</v>
      </c>
      <c r="T141" s="34">
        <v>0</v>
      </c>
      <c r="U141" s="34">
        <v>101.2</v>
      </c>
      <c r="V141" s="34">
        <v>0</v>
      </c>
      <c r="W141" s="42">
        <v>0</v>
      </c>
      <c r="X141" s="43" t="s">
        <v>279</v>
      </c>
      <c r="Y141" s="40">
        <v>46</v>
      </c>
      <c r="Z141" s="41" t="s">
        <v>136</v>
      </c>
      <c r="AA141" s="42">
        <v>413</v>
      </c>
      <c r="AB141" s="41" t="s">
        <v>58</v>
      </c>
      <c r="AC141" s="39" t="s">
        <v>76</v>
      </c>
      <c r="AD141" s="43" t="s">
        <v>202</v>
      </c>
      <c r="AE141" s="92"/>
    </row>
    <row r="142" spans="1:31" s="52" customFormat="1" ht="30" customHeight="1">
      <c r="A142" s="31"/>
      <c r="B142" s="72" t="s">
        <v>361</v>
      </c>
      <c r="C142" s="71">
        <f>SUM(C140:C141)</f>
        <v>2</v>
      </c>
      <c r="D142" s="71"/>
      <c r="E142" s="71"/>
      <c r="F142" s="71"/>
      <c r="G142" s="71"/>
      <c r="H142" s="71">
        <f aca="true" t="shared" si="48" ref="H142:AA142">SUM(H140:H141)</f>
        <v>2</v>
      </c>
      <c r="I142" s="71"/>
      <c r="J142" s="71">
        <f t="shared" si="48"/>
        <v>24</v>
      </c>
      <c r="K142" s="73">
        <f t="shared" si="48"/>
        <v>411.29999999999995</v>
      </c>
      <c r="L142" s="73">
        <f t="shared" si="48"/>
        <v>563.9000000000001</v>
      </c>
      <c r="M142" s="73">
        <f t="shared" si="48"/>
        <v>563.9000000000001</v>
      </c>
      <c r="N142" s="73">
        <f t="shared" si="48"/>
        <v>736.9000000000001</v>
      </c>
      <c r="O142" s="73">
        <f t="shared" si="48"/>
        <v>736.9</v>
      </c>
      <c r="P142" s="73">
        <f t="shared" si="48"/>
        <v>1868</v>
      </c>
      <c r="Q142" s="71"/>
      <c r="R142" s="73">
        <f t="shared" si="48"/>
        <v>910.4</v>
      </c>
      <c r="S142" s="73">
        <f t="shared" si="48"/>
        <v>0</v>
      </c>
      <c r="T142" s="73">
        <f t="shared" si="48"/>
        <v>0</v>
      </c>
      <c r="U142" s="73">
        <f t="shared" si="48"/>
        <v>173</v>
      </c>
      <c r="V142" s="73">
        <f t="shared" si="48"/>
        <v>0</v>
      </c>
      <c r="W142" s="73">
        <f t="shared" si="48"/>
        <v>0</v>
      </c>
      <c r="X142" s="71"/>
      <c r="Y142" s="71"/>
      <c r="Z142" s="71"/>
      <c r="AA142" s="73">
        <f t="shared" si="48"/>
        <v>705.8</v>
      </c>
      <c r="AB142" s="71"/>
      <c r="AC142" s="71"/>
      <c r="AD142" s="71"/>
      <c r="AE142" s="92"/>
    </row>
    <row r="143" spans="1:30" s="5" customFormat="1" ht="30" customHeight="1">
      <c r="A143" s="54"/>
      <c r="B143" s="55" t="s">
        <v>290</v>
      </c>
      <c r="C143" s="71">
        <f>SUM(C140:C141)</f>
        <v>2</v>
      </c>
      <c r="D143" s="31"/>
      <c r="E143" s="31"/>
      <c r="F143" s="33"/>
      <c r="G143" s="33"/>
      <c r="H143" s="54">
        <f>SUM(H140:H141)</f>
        <v>2</v>
      </c>
      <c r="I143" s="33"/>
      <c r="J143" s="54">
        <f aca="true" t="shared" si="49" ref="J143:P143">SUM(J140:J141)</f>
        <v>24</v>
      </c>
      <c r="K143" s="56">
        <f t="shared" si="49"/>
        <v>411.29999999999995</v>
      </c>
      <c r="L143" s="56">
        <f t="shared" si="49"/>
        <v>563.9000000000001</v>
      </c>
      <c r="M143" s="56">
        <f t="shared" si="49"/>
        <v>563.9000000000001</v>
      </c>
      <c r="N143" s="53">
        <f t="shared" si="47"/>
        <v>736.9000000000001</v>
      </c>
      <c r="O143" s="57">
        <f t="shared" si="49"/>
        <v>736.9</v>
      </c>
      <c r="P143" s="56">
        <f t="shared" si="49"/>
        <v>1868</v>
      </c>
      <c r="Q143" s="78"/>
      <c r="R143" s="56">
        <f aca="true" t="shared" si="50" ref="R143:W143">SUM(R140:R141)</f>
        <v>910.4</v>
      </c>
      <c r="S143" s="56">
        <f t="shared" si="50"/>
        <v>0</v>
      </c>
      <c r="T143" s="56">
        <f t="shared" si="50"/>
        <v>0</v>
      </c>
      <c r="U143" s="56">
        <f t="shared" si="50"/>
        <v>173</v>
      </c>
      <c r="V143" s="56">
        <f t="shared" si="50"/>
        <v>0</v>
      </c>
      <c r="W143" s="56">
        <f t="shared" si="50"/>
        <v>0</v>
      </c>
      <c r="X143" s="78"/>
      <c r="Y143" s="78"/>
      <c r="Z143" s="78"/>
      <c r="AA143" s="56">
        <f>SUM(AA140:AA141)</f>
        <v>705.8</v>
      </c>
      <c r="AB143" s="78"/>
      <c r="AC143" s="78"/>
      <c r="AD143" s="43"/>
    </row>
    <row r="144" spans="1:30" s="52" customFormat="1" ht="30" customHeight="1">
      <c r="A144" s="31"/>
      <c r="B144" s="72" t="s">
        <v>283</v>
      </c>
      <c r="C144" s="54">
        <f>SUM(C143)</f>
        <v>2</v>
      </c>
      <c r="D144" s="54"/>
      <c r="E144" s="54"/>
      <c r="F144" s="54"/>
      <c r="G144" s="54"/>
      <c r="H144" s="54">
        <f>SUM(H143)</f>
        <v>2</v>
      </c>
      <c r="I144" s="54"/>
      <c r="J144" s="54">
        <f aca="true" t="shared" si="51" ref="J144:P144">SUM(J143)</f>
        <v>24</v>
      </c>
      <c r="K144" s="56">
        <f t="shared" si="51"/>
        <v>411.29999999999995</v>
      </c>
      <c r="L144" s="56">
        <f t="shared" si="51"/>
        <v>563.9000000000001</v>
      </c>
      <c r="M144" s="56">
        <f t="shared" si="51"/>
        <v>563.9000000000001</v>
      </c>
      <c r="N144" s="53">
        <f t="shared" si="47"/>
        <v>736.9000000000001</v>
      </c>
      <c r="O144" s="57">
        <f t="shared" si="51"/>
        <v>736.9</v>
      </c>
      <c r="P144" s="56">
        <f t="shared" si="51"/>
        <v>1868</v>
      </c>
      <c r="Q144" s="54"/>
      <c r="R144" s="56">
        <f aca="true" t="shared" si="52" ref="R144:W144">SUM(R143)</f>
        <v>910.4</v>
      </c>
      <c r="S144" s="56">
        <f t="shared" si="52"/>
        <v>0</v>
      </c>
      <c r="T144" s="56">
        <f t="shared" si="52"/>
        <v>0</v>
      </c>
      <c r="U144" s="56">
        <f t="shared" si="52"/>
        <v>173</v>
      </c>
      <c r="V144" s="56">
        <f t="shared" si="52"/>
        <v>0</v>
      </c>
      <c r="W144" s="56">
        <f t="shared" si="52"/>
        <v>0</v>
      </c>
      <c r="X144" s="54"/>
      <c r="Y144" s="54"/>
      <c r="Z144" s="54"/>
      <c r="AA144" s="56">
        <f>SUM(AA143)</f>
        <v>705.8</v>
      </c>
      <c r="AB144" s="54"/>
      <c r="AC144" s="54"/>
      <c r="AD144" s="43"/>
    </row>
    <row r="145" spans="1:31" s="5" customFormat="1" ht="30" customHeight="1">
      <c r="A145" s="31">
        <v>1</v>
      </c>
      <c r="B145" s="32" t="s">
        <v>29</v>
      </c>
      <c r="C145" s="59">
        <v>1</v>
      </c>
      <c r="D145" s="31">
        <v>8</v>
      </c>
      <c r="E145" s="31">
        <v>1984</v>
      </c>
      <c r="F145" s="33" t="s">
        <v>7</v>
      </c>
      <c r="G145" s="31" t="s">
        <v>5</v>
      </c>
      <c r="H145" s="31">
        <v>2</v>
      </c>
      <c r="I145" s="31">
        <v>2</v>
      </c>
      <c r="J145" s="31">
        <v>16</v>
      </c>
      <c r="K145" s="38">
        <v>505.1</v>
      </c>
      <c r="L145" s="38">
        <v>901</v>
      </c>
      <c r="M145" s="34">
        <v>964</v>
      </c>
      <c r="N145" s="53">
        <f t="shared" si="47"/>
        <v>1073</v>
      </c>
      <c r="O145" s="46">
        <v>1156.76</v>
      </c>
      <c r="P145" s="42">
        <v>3193</v>
      </c>
      <c r="Q145" s="37" t="s">
        <v>4</v>
      </c>
      <c r="R145" s="38">
        <v>759.5</v>
      </c>
      <c r="S145" s="34">
        <v>89.96</v>
      </c>
      <c r="T145" s="34">
        <v>69.2</v>
      </c>
      <c r="U145" s="34">
        <v>102.8</v>
      </c>
      <c r="V145" s="42">
        <v>63</v>
      </c>
      <c r="W145" s="34">
        <v>0</v>
      </c>
      <c r="X145" s="39" t="s">
        <v>91</v>
      </c>
      <c r="Y145" s="40">
        <v>42</v>
      </c>
      <c r="Z145" s="41" t="s">
        <v>127</v>
      </c>
      <c r="AA145" s="42">
        <v>1288.3</v>
      </c>
      <c r="AB145" s="41" t="s">
        <v>8</v>
      </c>
      <c r="AC145" s="39" t="s">
        <v>302</v>
      </c>
      <c r="AD145" s="43" t="s">
        <v>202</v>
      </c>
      <c r="AE145" s="51"/>
    </row>
    <row r="146" spans="1:30" s="5" customFormat="1" ht="30" customHeight="1">
      <c r="A146" s="31">
        <v>2</v>
      </c>
      <c r="B146" s="32" t="s">
        <v>29</v>
      </c>
      <c r="C146" s="31">
        <v>1</v>
      </c>
      <c r="D146" s="31">
        <v>9</v>
      </c>
      <c r="E146" s="31">
        <v>1984</v>
      </c>
      <c r="F146" s="33" t="s">
        <v>10</v>
      </c>
      <c r="G146" s="31" t="s">
        <v>3</v>
      </c>
      <c r="H146" s="31">
        <v>3</v>
      </c>
      <c r="I146" s="31">
        <v>2</v>
      </c>
      <c r="J146" s="31">
        <v>16</v>
      </c>
      <c r="K146" s="38">
        <v>407.8</v>
      </c>
      <c r="L146" s="38">
        <v>727.8</v>
      </c>
      <c r="M146" s="34">
        <v>758.8</v>
      </c>
      <c r="N146" s="53">
        <f t="shared" si="47"/>
        <v>816.6999999999999</v>
      </c>
      <c r="O146" s="46">
        <v>873.38</v>
      </c>
      <c r="P146" s="42">
        <v>2644</v>
      </c>
      <c r="Q146" s="37" t="s">
        <v>4</v>
      </c>
      <c r="R146" s="38">
        <v>636.5</v>
      </c>
      <c r="S146" s="34">
        <v>111.28</v>
      </c>
      <c r="T146" s="34">
        <v>85.6</v>
      </c>
      <c r="U146" s="34">
        <v>3.3</v>
      </c>
      <c r="V146" s="42">
        <v>0</v>
      </c>
      <c r="W146" s="34">
        <v>31</v>
      </c>
      <c r="X146" s="39" t="s">
        <v>279</v>
      </c>
      <c r="Y146" s="40">
        <v>52</v>
      </c>
      <c r="Z146" s="41" t="s">
        <v>127</v>
      </c>
      <c r="AA146" s="42">
        <v>1232.6</v>
      </c>
      <c r="AB146" s="41" t="s">
        <v>8</v>
      </c>
      <c r="AC146" s="39" t="s">
        <v>76</v>
      </c>
      <c r="AD146" s="43" t="s">
        <v>203</v>
      </c>
    </row>
    <row r="147" spans="1:30" s="5" customFormat="1" ht="30" customHeight="1">
      <c r="A147" s="31">
        <v>3</v>
      </c>
      <c r="B147" s="32" t="s">
        <v>29</v>
      </c>
      <c r="C147" s="31">
        <v>1</v>
      </c>
      <c r="D147" s="31">
        <v>10</v>
      </c>
      <c r="E147" s="31">
        <v>1985</v>
      </c>
      <c r="F147" s="33" t="s">
        <v>10</v>
      </c>
      <c r="G147" s="31" t="s">
        <v>3</v>
      </c>
      <c r="H147" s="31">
        <v>3</v>
      </c>
      <c r="I147" s="31">
        <v>2</v>
      </c>
      <c r="J147" s="31">
        <v>12</v>
      </c>
      <c r="K147" s="38">
        <v>399.2</v>
      </c>
      <c r="L147" s="38">
        <v>744.9</v>
      </c>
      <c r="M147" s="34">
        <v>786.9</v>
      </c>
      <c r="N147" s="53">
        <f t="shared" si="47"/>
        <v>836.6999999999999</v>
      </c>
      <c r="O147" s="46">
        <v>902.64</v>
      </c>
      <c r="P147" s="42">
        <v>2671</v>
      </c>
      <c r="Q147" s="37" t="s">
        <v>4</v>
      </c>
      <c r="R147" s="38">
        <v>620.1</v>
      </c>
      <c r="S147" s="34">
        <v>103.74</v>
      </c>
      <c r="T147" s="34">
        <v>79.8</v>
      </c>
      <c r="U147" s="34">
        <v>12</v>
      </c>
      <c r="V147" s="42">
        <v>0</v>
      </c>
      <c r="W147" s="34">
        <v>42</v>
      </c>
      <c r="X147" s="39" t="s">
        <v>279</v>
      </c>
      <c r="Y147" s="40">
        <v>46</v>
      </c>
      <c r="Z147" s="41" t="s">
        <v>127</v>
      </c>
      <c r="AA147" s="42">
        <v>1042.5</v>
      </c>
      <c r="AB147" s="41" t="s">
        <v>8</v>
      </c>
      <c r="AC147" s="39" t="s">
        <v>76</v>
      </c>
      <c r="AD147" s="43"/>
    </row>
    <row r="148" spans="1:31" s="5" customFormat="1" ht="30" customHeight="1">
      <c r="A148" s="31">
        <v>4</v>
      </c>
      <c r="B148" s="32" t="s">
        <v>29</v>
      </c>
      <c r="C148" s="31">
        <v>1</v>
      </c>
      <c r="D148" s="31">
        <v>11</v>
      </c>
      <c r="E148" s="31">
        <v>1985</v>
      </c>
      <c r="F148" s="33" t="s">
        <v>7</v>
      </c>
      <c r="G148" s="31" t="s">
        <v>5</v>
      </c>
      <c r="H148" s="31">
        <v>2</v>
      </c>
      <c r="I148" s="31">
        <v>2</v>
      </c>
      <c r="J148" s="31">
        <v>16</v>
      </c>
      <c r="K148" s="38">
        <v>488.9</v>
      </c>
      <c r="L148" s="38">
        <v>887.3</v>
      </c>
      <c r="M148" s="34">
        <v>950.3</v>
      </c>
      <c r="N148" s="53">
        <f t="shared" si="47"/>
        <v>1057.5</v>
      </c>
      <c r="O148" s="46">
        <v>1146.78</v>
      </c>
      <c r="P148" s="42">
        <v>3526</v>
      </c>
      <c r="Q148" s="37" t="s">
        <v>4</v>
      </c>
      <c r="R148" s="38">
        <v>761</v>
      </c>
      <c r="S148" s="34">
        <v>113.88</v>
      </c>
      <c r="T148" s="34">
        <v>87.6</v>
      </c>
      <c r="U148" s="34">
        <v>82.6</v>
      </c>
      <c r="V148" s="42">
        <v>63</v>
      </c>
      <c r="W148" s="34">
        <v>0</v>
      </c>
      <c r="X148" s="39" t="s">
        <v>279</v>
      </c>
      <c r="Y148" s="40">
        <v>39</v>
      </c>
      <c r="Z148" s="41" t="s">
        <v>127</v>
      </c>
      <c r="AA148" s="42">
        <v>1474.1</v>
      </c>
      <c r="AB148" s="41" t="s">
        <v>8</v>
      </c>
      <c r="AC148" s="39" t="s">
        <v>76</v>
      </c>
      <c r="AD148" s="43" t="s">
        <v>202</v>
      </c>
      <c r="AE148" s="51"/>
    </row>
    <row r="149" spans="1:31" s="5" customFormat="1" ht="30" customHeight="1">
      <c r="A149" s="31">
        <v>6</v>
      </c>
      <c r="B149" s="32" t="s">
        <v>29</v>
      </c>
      <c r="C149" s="31">
        <v>1</v>
      </c>
      <c r="D149" s="31">
        <v>14</v>
      </c>
      <c r="E149" s="31">
        <v>1984</v>
      </c>
      <c r="F149" s="33" t="s">
        <v>7</v>
      </c>
      <c r="G149" s="31" t="s">
        <v>5</v>
      </c>
      <c r="H149" s="31">
        <v>2</v>
      </c>
      <c r="I149" s="31">
        <v>2</v>
      </c>
      <c r="J149" s="31">
        <v>16</v>
      </c>
      <c r="K149" s="38">
        <v>491</v>
      </c>
      <c r="L149" s="38">
        <v>887.5</v>
      </c>
      <c r="M149" s="34">
        <v>950.5</v>
      </c>
      <c r="N149" s="53">
        <f t="shared" si="47"/>
        <v>1059</v>
      </c>
      <c r="O149" s="46">
        <v>1142.7</v>
      </c>
      <c r="P149" s="42">
        <v>3493</v>
      </c>
      <c r="Q149" s="37" t="s">
        <v>4</v>
      </c>
      <c r="R149" s="38">
        <v>752.4</v>
      </c>
      <c r="S149" s="34">
        <v>89.7</v>
      </c>
      <c r="T149" s="34">
        <v>69</v>
      </c>
      <c r="U149" s="34">
        <v>102.5</v>
      </c>
      <c r="V149" s="42">
        <v>63</v>
      </c>
      <c r="W149" s="34">
        <v>0</v>
      </c>
      <c r="X149" s="39" t="s">
        <v>78</v>
      </c>
      <c r="Y149" s="40">
        <v>33</v>
      </c>
      <c r="Z149" s="41" t="s">
        <v>127</v>
      </c>
      <c r="AA149" s="42">
        <v>1129.7</v>
      </c>
      <c r="AB149" s="41" t="s">
        <v>8</v>
      </c>
      <c r="AC149" s="39" t="s">
        <v>153</v>
      </c>
      <c r="AD149" s="43" t="s">
        <v>202</v>
      </c>
      <c r="AE149" s="51"/>
    </row>
    <row r="150" spans="1:31" s="5" customFormat="1" ht="30" customHeight="1">
      <c r="A150" s="31">
        <v>7</v>
      </c>
      <c r="B150" s="32" t="s">
        <v>29</v>
      </c>
      <c r="C150" s="31">
        <v>1</v>
      </c>
      <c r="D150" s="31">
        <v>15</v>
      </c>
      <c r="E150" s="31">
        <v>1984</v>
      </c>
      <c r="F150" s="33" t="s">
        <v>7</v>
      </c>
      <c r="G150" s="31" t="s">
        <v>5</v>
      </c>
      <c r="H150" s="31">
        <v>2</v>
      </c>
      <c r="I150" s="31">
        <v>2</v>
      </c>
      <c r="J150" s="31">
        <v>16</v>
      </c>
      <c r="K150" s="38">
        <v>492</v>
      </c>
      <c r="L150" s="38">
        <v>883.5</v>
      </c>
      <c r="M150" s="34">
        <v>946.5</v>
      </c>
      <c r="N150" s="53">
        <f t="shared" si="47"/>
        <v>1066.4</v>
      </c>
      <c r="O150" s="46">
        <v>1149.86</v>
      </c>
      <c r="P150" s="42">
        <v>3491</v>
      </c>
      <c r="Q150" s="37" t="s">
        <v>4</v>
      </c>
      <c r="R150" s="38">
        <v>753.4</v>
      </c>
      <c r="S150" s="34">
        <v>88.66</v>
      </c>
      <c r="T150" s="34">
        <v>68.2</v>
      </c>
      <c r="U150" s="34">
        <v>114.7</v>
      </c>
      <c r="V150" s="42">
        <v>63</v>
      </c>
      <c r="W150" s="34">
        <v>0</v>
      </c>
      <c r="X150" s="39" t="s">
        <v>78</v>
      </c>
      <c r="Y150" s="40">
        <v>37</v>
      </c>
      <c r="Z150" s="41" t="s">
        <v>127</v>
      </c>
      <c r="AA150" s="42">
        <v>1315.9</v>
      </c>
      <c r="AB150" s="41" t="s">
        <v>8</v>
      </c>
      <c r="AC150" s="39" t="s">
        <v>153</v>
      </c>
      <c r="AD150" s="43" t="s">
        <v>202</v>
      </c>
      <c r="AE150" s="51"/>
    </row>
    <row r="151" spans="1:31" s="5" customFormat="1" ht="30" customHeight="1">
      <c r="A151" s="31">
        <v>9</v>
      </c>
      <c r="B151" s="32" t="s">
        <v>29</v>
      </c>
      <c r="C151" s="31">
        <v>1</v>
      </c>
      <c r="D151" s="31">
        <v>17</v>
      </c>
      <c r="E151" s="31">
        <v>1985</v>
      </c>
      <c r="F151" s="33" t="s">
        <v>7</v>
      </c>
      <c r="G151" s="31" t="s">
        <v>5</v>
      </c>
      <c r="H151" s="31">
        <v>2</v>
      </c>
      <c r="I151" s="31">
        <v>2</v>
      </c>
      <c r="J151" s="31">
        <v>16</v>
      </c>
      <c r="K151" s="38">
        <v>490.3</v>
      </c>
      <c r="L151" s="38">
        <v>884</v>
      </c>
      <c r="M151" s="34">
        <v>947</v>
      </c>
      <c r="N151" s="53">
        <f t="shared" si="47"/>
        <v>1054.4</v>
      </c>
      <c r="O151" s="46">
        <v>1137.83</v>
      </c>
      <c r="P151" s="42">
        <v>3511</v>
      </c>
      <c r="Q151" s="37" t="s">
        <v>4</v>
      </c>
      <c r="R151" s="38">
        <v>752.6</v>
      </c>
      <c r="S151" s="34">
        <v>88.53</v>
      </c>
      <c r="T151" s="34">
        <v>68.1</v>
      </c>
      <c r="U151" s="34">
        <v>102.3</v>
      </c>
      <c r="V151" s="42">
        <v>63</v>
      </c>
      <c r="W151" s="34">
        <v>0</v>
      </c>
      <c r="X151" s="39" t="s">
        <v>279</v>
      </c>
      <c r="Y151" s="40">
        <v>47</v>
      </c>
      <c r="Z151" s="41" t="s">
        <v>127</v>
      </c>
      <c r="AA151" s="42">
        <v>1325.7</v>
      </c>
      <c r="AB151" s="41" t="s">
        <v>8</v>
      </c>
      <c r="AC151" s="39" t="s">
        <v>76</v>
      </c>
      <c r="AD151" s="43" t="s">
        <v>202</v>
      </c>
      <c r="AE151" s="51"/>
    </row>
    <row r="152" spans="1:30" s="5" customFormat="1" ht="30" customHeight="1">
      <c r="A152" s="31">
        <v>10</v>
      </c>
      <c r="B152" s="32" t="s">
        <v>29</v>
      </c>
      <c r="C152" s="31">
        <v>1</v>
      </c>
      <c r="D152" s="31">
        <v>18</v>
      </c>
      <c r="E152" s="31">
        <v>1985</v>
      </c>
      <c r="F152" s="33" t="s">
        <v>7</v>
      </c>
      <c r="G152" s="31" t="s">
        <v>5</v>
      </c>
      <c r="H152" s="31">
        <v>2</v>
      </c>
      <c r="I152" s="31">
        <v>2</v>
      </c>
      <c r="J152" s="31">
        <v>16</v>
      </c>
      <c r="K152" s="38">
        <v>497.5</v>
      </c>
      <c r="L152" s="38">
        <v>907.6</v>
      </c>
      <c r="M152" s="34">
        <v>970.6</v>
      </c>
      <c r="N152" s="53">
        <f t="shared" si="47"/>
        <v>1082.4</v>
      </c>
      <c r="O152" s="46">
        <v>1165.86</v>
      </c>
      <c r="P152" s="42">
        <v>3571</v>
      </c>
      <c r="Q152" s="37" t="s">
        <v>4</v>
      </c>
      <c r="R152" s="38">
        <v>774.4</v>
      </c>
      <c r="S152" s="34">
        <v>88.66</v>
      </c>
      <c r="T152" s="34">
        <v>68.2</v>
      </c>
      <c r="U152" s="34">
        <v>106.6</v>
      </c>
      <c r="V152" s="42">
        <v>63</v>
      </c>
      <c r="W152" s="34">
        <v>0</v>
      </c>
      <c r="X152" s="39" t="s">
        <v>279</v>
      </c>
      <c r="Y152" s="40">
        <v>68</v>
      </c>
      <c r="Z152" s="41" t="s">
        <v>127</v>
      </c>
      <c r="AA152" s="42">
        <v>1523.8</v>
      </c>
      <c r="AB152" s="41" t="s">
        <v>8</v>
      </c>
      <c r="AC152" s="39" t="s">
        <v>76</v>
      </c>
      <c r="AD152" s="43" t="s">
        <v>203</v>
      </c>
    </row>
    <row r="153" spans="1:31" s="5" customFormat="1" ht="30" customHeight="1">
      <c r="A153" s="31">
        <v>12</v>
      </c>
      <c r="B153" s="32" t="s">
        <v>29</v>
      </c>
      <c r="C153" s="31">
        <v>1</v>
      </c>
      <c r="D153" s="31">
        <v>20</v>
      </c>
      <c r="E153" s="31">
        <v>1984</v>
      </c>
      <c r="F153" s="33" t="s">
        <v>7</v>
      </c>
      <c r="G153" s="31" t="s">
        <v>5</v>
      </c>
      <c r="H153" s="31">
        <v>2</v>
      </c>
      <c r="I153" s="31">
        <v>2</v>
      </c>
      <c r="J153" s="31">
        <v>16</v>
      </c>
      <c r="K153" s="38">
        <v>492.5</v>
      </c>
      <c r="L153" s="38">
        <v>881.1</v>
      </c>
      <c r="M153" s="34">
        <v>944.1</v>
      </c>
      <c r="N153" s="53">
        <f t="shared" si="47"/>
        <v>1051.5</v>
      </c>
      <c r="O153" s="46">
        <v>1134.6</v>
      </c>
      <c r="P153" s="42">
        <v>3485</v>
      </c>
      <c r="Q153" s="37" t="s">
        <v>4</v>
      </c>
      <c r="R153" s="38">
        <v>757.5</v>
      </c>
      <c r="S153" s="61">
        <v>87</v>
      </c>
      <c r="T153" s="34">
        <v>66.9</v>
      </c>
      <c r="U153" s="34">
        <v>103.5</v>
      </c>
      <c r="V153" s="34">
        <v>63</v>
      </c>
      <c r="W153" s="34">
        <v>0</v>
      </c>
      <c r="X153" s="39" t="s">
        <v>279</v>
      </c>
      <c r="Y153" s="40">
        <v>37</v>
      </c>
      <c r="Z153" s="41" t="s">
        <v>127</v>
      </c>
      <c r="AA153" s="42">
        <v>1443.5</v>
      </c>
      <c r="AB153" s="37" t="s">
        <v>8</v>
      </c>
      <c r="AC153" s="39" t="s">
        <v>312</v>
      </c>
      <c r="AD153" s="43" t="s">
        <v>202</v>
      </c>
      <c r="AE153" s="51"/>
    </row>
    <row r="154" spans="1:31" s="5" customFormat="1" ht="30" customHeight="1">
      <c r="A154" s="31">
        <v>13</v>
      </c>
      <c r="B154" s="32" t="s">
        <v>29</v>
      </c>
      <c r="C154" s="31">
        <v>1</v>
      </c>
      <c r="D154" s="31">
        <v>21</v>
      </c>
      <c r="E154" s="31">
        <v>1984</v>
      </c>
      <c r="F154" s="33" t="s">
        <v>7</v>
      </c>
      <c r="G154" s="31" t="s">
        <v>5</v>
      </c>
      <c r="H154" s="31">
        <v>2</v>
      </c>
      <c r="I154" s="31">
        <v>2</v>
      </c>
      <c r="J154" s="31">
        <v>16</v>
      </c>
      <c r="K154" s="38">
        <v>495.5</v>
      </c>
      <c r="L154" s="38">
        <v>891.6</v>
      </c>
      <c r="M154" s="34">
        <v>954.6</v>
      </c>
      <c r="N154" s="53">
        <f t="shared" si="47"/>
        <v>1060.8</v>
      </c>
      <c r="O154" s="46">
        <v>1144.32</v>
      </c>
      <c r="P154" s="42">
        <v>3513</v>
      </c>
      <c r="Q154" s="37" t="s">
        <v>4</v>
      </c>
      <c r="R154" s="38">
        <v>763.5</v>
      </c>
      <c r="S154" s="34">
        <v>88.92</v>
      </c>
      <c r="T154" s="34">
        <v>68.4</v>
      </c>
      <c r="U154" s="34">
        <v>100.8</v>
      </c>
      <c r="V154" s="42">
        <v>63</v>
      </c>
      <c r="W154" s="34">
        <v>0</v>
      </c>
      <c r="X154" s="39" t="s">
        <v>279</v>
      </c>
      <c r="Y154" s="40">
        <v>37</v>
      </c>
      <c r="Z154" s="41" t="s">
        <v>127</v>
      </c>
      <c r="AA154" s="42">
        <v>1459.5</v>
      </c>
      <c r="AB154" s="41" t="s">
        <v>8</v>
      </c>
      <c r="AC154" s="39" t="s">
        <v>76</v>
      </c>
      <c r="AD154" s="43" t="s">
        <v>202</v>
      </c>
      <c r="AE154" s="51"/>
    </row>
    <row r="155" spans="1:31" s="5" customFormat="1" ht="30" customHeight="1">
      <c r="A155" s="31">
        <v>14</v>
      </c>
      <c r="B155" s="32" t="s">
        <v>29</v>
      </c>
      <c r="C155" s="31">
        <v>1</v>
      </c>
      <c r="D155" s="31">
        <v>22</v>
      </c>
      <c r="E155" s="31">
        <v>1984</v>
      </c>
      <c r="F155" s="33" t="s">
        <v>7</v>
      </c>
      <c r="G155" s="31" t="s">
        <v>5</v>
      </c>
      <c r="H155" s="31">
        <v>2</v>
      </c>
      <c r="I155" s="31">
        <v>2</v>
      </c>
      <c r="J155" s="31">
        <v>16</v>
      </c>
      <c r="K155" s="38">
        <v>492.3</v>
      </c>
      <c r="L155" s="38">
        <v>877.6</v>
      </c>
      <c r="M155" s="34">
        <v>1002.4</v>
      </c>
      <c r="N155" s="53">
        <f t="shared" si="47"/>
        <v>1046.7</v>
      </c>
      <c r="O155" s="46">
        <v>1192.2</v>
      </c>
      <c r="P155" s="42">
        <v>3484</v>
      </c>
      <c r="Q155" s="37" t="s">
        <v>4</v>
      </c>
      <c r="R155" s="38">
        <v>757.2</v>
      </c>
      <c r="S155" s="34">
        <v>89.7</v>
      </c>
      <c r="T155" s="34">
        <v>69</v>
      </c>
      <c r="U155" s="34">
        <v>100.1</v>
      </c>
      <c r="V155" s="42">
        <v>63</v>
      </c>
      <c r="W155" s="34">
        <v>61.8</v>
      </c>
      <c r="X155" s="39" t="s">
        <v>78</v>
      </c>
      <c r="Y155" s="40">
        <v>39</v>
      </c>
      <c r="Z155" s="41" t="s">
        <v>127</v>
      </c>
      <c r="AA155" s="42">
        <v>1445.8</v>
      </c>
      <c r="AB155" s="41" t="s">
        <v>8</v>
      </c>
      <c r="AC155" s="39" t="s">
        <v>153</v>
      </c>
      <c r="AD155" s="43" t="s">
        <v>202</v>
      </c>
      <c r="AE155" s="51"/>
    </row>
    <row r="156" spans="1:31" s="5" customFormat="1" ht="30" customHeight="1">
      <c r="A156" s="31">
        <v>15</v>
      </c>
      <c r="B156" s="32" t="s">
        <v>29</v>
      </c>
      <c r="C156" s="31">
        <v>1</v>
      </c>
      <c r="D156" s="31">
        <v>23</v>
      </c>
      <c r="E156" s="31">
        <v>1985</v>
      </c>
      <c r="F156" s="33" t="s">
        <v>7</v>
      </c>
      <c r="G156" s="31" t="s">
        <v>5</v>
      </c>
      <c r="H156" s="31">
        <v>2</v>
      </c>
      <c r="I156" s="31">
        <v>2</v>
      </c>
      <c r="J156" s="31">
        <v>16</v>
      </c>
      <c r="K156" s="38">
        <v>498.4</v>
      </c>
      <c r="L156" s="38">
        <v>896.1</v>
      </c>
      <c r="M156" s="34">
        <v>959.1</v>
      </c>
      <c r="N156" s="53">
        <f t="shared" si="47"/>
        <v>1067.9</v>
      </c>
      <c r="O156" s="46">
        <v>1151.3</v>
      </c>
      <c r="P156" s="42">
        <v>3515</v>
      </c>
      <c r="Q156" s="37" t="s">
        <v>4</v>
      </c>
      <c r="R156" s="38">
        <v>764.4</v>
      </c>
      <c r="S156" s="34">
        <v>88.4</v>
      </c>
      <c r="T156" s="34">
        <v>68</v>
      </c>
      <c r="U156" s="34">
        <v>103.8</v>
      </c>
      <c r="V156" s="42">
        <v>63</v>
      </c>
      <c r="W156" s="34">
        <v>0</v>
      </c>
      <c r="X156" s="39" t="s">
        <v>78</v>
      </c>
      <c r="Y156" s="40">
        <v>58</v>
      </c>
      <c r="Z156" s="41" t="s">
        <v>127</v>
      </c>
      <c r="AA156" s="42">
        <v>959.5</v>
      </c>
      <c r="AB156" s="41" t="s">
        <v>8</v>
      </c>
      <c r="AC156" s="39" t="s">
        <v>153</v>
      </c>
      <c r="AD156" s="43" t="s">
        <v>202</v>
      </c>
      <c r="AE156" s="51"/>
    </row>
    <row r="157" spans="1:31" s="5" customFormat="1" ht="30" customHeight="1">
      <c r="A157" s="31">
        <v>16</v>
      </c>
      <c r="B157" s="32" t="s">
        <v>29</v>
      </c>
      <c r="C157" s="31">
        <v>1</v>
      </c>
      <c r="D157" s="31">
        <v>24</v>
      </c>
      <c r="E157" s="31">
        <v>1984</v>
      </c>
      <c r="F157" s="33" t="s">
        <v>7</v>
      </c>
      <c r="G157" s="31" t="s">
        <v>5</v>
      </c>
      <c r="H157" s="31">
        <v>2</v>
      </c>
      <c r="I157" s="31">
        <v>2</v>
      </c>
      <c r="J157" s="31">
        <v>16</v>
      </c>
      <c r="K157" s="38">
        <v>491.5</v>
      </c>
      <c r="L157" s="38">
        <v>883.3</v>
      </c>
      <c r="M157" s="34">
        <v>946.3</v>
      </c>
      <c r="N157" s="53">
        <f t="shared" si="47"/>
        <v>1048.7</v>
      </c>
      <c r="O157" s="46">
        <v>1132.58</v>
      </c>
      <c r="P157" s="42">
        <v>3477</v>
      </c>
      <c r="Q157" s="37" t="s">
        <v>4</v>
      </c>
      <c r="R157" s="38">
        <v>754.3</v>
      </c>
      <c r="S157" s="34">
        <v>90.48</v>
      </c>
      <c r="T157" s="34">
        <v>69.6</v>
      </c>
      <c r="U157" s="34">
        <v>95.8</v>
      </c>
      <c r="V157" s="42">
        <v>63</v>
      </c>
      <c r="W157" s="34">
        <v>0</v>
      </c>
      <c r="X157" s="39" t="s">
        <v>279</v>
      </c>
      <c r="Y157" s="40">
        <v>41</v>
      </c>
      <c r="Z157" s="41" t="s">
        <v>127</v>
      </c>
      <c r="AA157" s="42">
        <v>1088.1</v>
      </c>
      <c r="AB157" s="41" t="s">
        <v>8</v>
      </c>
      <c r="AC157" s="39" t="s">
        <v>76</v>
      </c>
      <c r="AD157" s="43" t="s">
        <v>202</v>
      </c>
      <c r="AE157" s="51"/>
    </row>
    <row r="158" spans="1:31" s="5" customFormat="1" ht="30" customHeight="1">
      <c r="A158" s="31">
        <v>17</v>
      </c>
      <c r="B158" s="32" t="s">
        <v>29</v>
      </c>
      <c r="C158" s="31">
        <v>1</v>
      </c>
      <c r="D158" s="31">
        <v>25</v>
      </c>
      <c r="E158" s="31">
        <v>1984</v>
      </c>
      <c r="F158" s="33" t="s">
        <v>7</v>
      </c>
      <c r="G158" s="31" t="s">
        <v>5</v>
      </c>
      <c r="H158" s="31">
        <v>2</v>
      </c>
      <c r="I158" s="31">
        <v>2</v>
      </c>
      <c r="J158" s="31">
        <v>16</v>
      </c>
      <c r="K158" s="38">
        <v>496.1</v>
      </c>
      <c r="L158" s="38">
        <v>886.6</v>
      </c>
      <c r="M158" s="34">
        <v>949.6</v>
      </c>
      <c r="N158" s="53">
        <f t="shared" si="47"/>
        <v>1056.6</v>
      </c>
      <c r="O158" s="46">
        <v>1139.82</v>
      </c>
      <c r="P158" s="42">
        <v>3504</v>
      </c>
      <c r="Q158" s="37" t="s">
        <v>4</v>
      </c>
      <c r="R158" s="38">
        <v>761.9</v>
      </c>
      <c r="S158" s="34">
        <v>87.62</v>
      </c>
      <c r="T158" s="34">
        <v>67.4</v>
      </c>
      <c r="U158" s="34">
        <v>102.6</v>
      </c>
      <c r="V158" s="42">
        <v>63</v>
      </c>
      <c r="W158" s="34">
        <v>0</v>
      </c>
      <c r="X158" s="39" t="s">
        <v>78</v>
      </c>
      <c r="Y158" s="40">
        <v>37</v>
      </c>
      <c r="Z158" s="41" t="s">
        <v>127</v>
      </c>
      <c r="AA158" s="42">
        <v>1200.4</v>
      </c>
      <c r="AB158" s="41" t="s">
        <v>8</v>
      </c>
      <c r="AC158" s="39" t="s">
        <v>153</v>
      </c>
      <c r="AD158" s="43" t="s">
        <v>202</v>
      </c>
      <c r="AE158" s="51"/>
    </row>
    <row r="159" spans="1:31" s="5" customFormat="1" ht="30" customHeight="1">
      <c r="A159" s="31">
        <v>18</v>
      </c>
      <c r="B159" s="32" t="s">
        <v>29</v>
      </c>
      <c r="C159" s="31">
        <v>1</v>
      </c>
      <c r="D159" s="31">
        <v>26</v>
      </c>
      <c r="E159" s="31">
        <v>1984</v>
      </c>
      <c r="F159" s="33" t="s">
        <v>7</v>
      </c>
      <c r="G159" s="31" t="s">
        <v>5</v>
      </c>
      <c r="H159" s="31">
        <v>2</v>
      </c>
      <c r="I159" s="31">
        <v>2</v>
      </c>
      <c r="J159" s="31">
        <v>16</v>
      </c>
      <c r="K159" s="38">
        <v>492.3</v>
      </c>
      <c r="L159" s="38">
        <v>882.2</v>
      </c>
      <c r="M159" s="34">
        <v>945.2</v>
      </c>
      <c r="N159" s="53">
        <f t="shared" si="47"/>
        <v>1051.8000000000002</v>
      </c>
      <c r="O159" s="46">
        <v>1135.53</v>
      </c>
      <c r="P159" s="42">
        <v>3486</v>
      </c>
      <c r="Q159" s="37" t="s">
        <v>4</v>
      </c>
      <c r="R159" s="38">
        <v>757.8</v>
      </c>
      <c r="S159" s="34">
        <v>89.83</v>
      </c>
      <c r="T159" s="34">
        <v>69.1</v>
      </c>
      <c r="U159" s="34">
        <v>100.5</v>
      </c>
      <c r="V159" s="42">
        <v>63</v>
      </c>
      <c r="W159" s="34">
        <v>0</v>
      </c>
      <c r="X159" s="39" t="s">
        <v>78</v>
      </c>
      <c r="Y159" s="40">
        <v>34</v>
      </c>
      <c r="Z159" s="41" t="s">
        <v>127</v>
      </c>
      <c r="AA159" s="42">
        <v>1347.4</v>
      </c>
      <c r="AB159" s="41" t="s">
        <v>8</v>
      </c>
      <c r="AC159" s="39" t="s">
        <v>153</v>
      </c>
      <c r="AD159" s="43" t="s">
        <v>202</v>
      </c>
      <c r="AE159" s="51"/>
    </row>
    <row r="160" spans="1:31" s="5" customFormat="1" ht="30" customHeight="1">
      <c r="A160" s="31">
        <v>19</v>
      </c>
      <c r="B160" s="32" t="s">
        <v>29</v>
      </c>
      <c r="C160" s="31">
        <v>1</v>
      </c>
      <c r="D160" s="31">
        <v>27</v>
      </c>
      <c r="E160" s="31">
        <v>1984</v>
      </c>
      <c r="F160" s="33" t="s">
        <v>7</v>
      </c>
      <c r="G160" s="31" t="s">
        <v>5</v>
      </c>
      <c r="H160" s="31">
        <v>2</v>
      </c>
      <c r="I160" s="31">
        <v>2</v>
      </c>
      <c r="J160" s="31">
        <v>16</v>
      </c>
      <c r="K160" s="38">
        <v>494.2</v>
      </c>
      <c r="L160" s="38">
        <v>892.6</v>
      </c>
      <c r="M160" s="34">
        <v>923.2</v>
      </c>
      <c r="N160" s="53">
        <f t="shared" si="47"/>
        <v>1128.3</v>
      </c>
      <c r="O160" s="46">
        <v>1546.35</v>
      </c>
      <c r="P160" s="42">
        <v>3439</v>
      </c>
      <c r="Q160" s="37" t="s">
        <v>4</v>
      </c>
      <c r="R160" s="38">
        <v>594.5</v>
      </c>
      <c r="S160" s="34">
        <v>87.88</v>
      </c>
      <c r="T160" s="34">
        <v>67.6</v>
      </c>
      <c r="U160" s="34">
        <v>168.1</v>
      </c>
      <c r="V160" s="34">
        <v>30.6</v>
      </c>
      <c r="W160" s="34">
        <v>0</v>
      </c>
      <c r="X160" s="39" t="s">
        <v>88</v>
      </c>
      <c r="Y160" s="40">
        <v>20</v>
      </c>
      <c r="Z160" s="41" t="s">
        <v>166</v>
      </c>
      <c r="AA160" s="42">
        <v>1190.5</v>
      </c>
      <c r="AB160" s="41" t="s">
        <v>8</v>
      </c>
      <c r="AC160" s="39" t="s">
        <v>87</v>
      </c>
      <c r="AD160" s="43" t="s">
        <v>202</v>
      </c>
      <c r="AE160" s="51"/>
    </row>
    <row r="161" spans="1:31" s="5" customFormat="1" ht="30" customHeight="1">
      <c r="A161" s="31">
        <v>20</v>
      </c>
      <c r="B161" s="32" t="s">
        <v>29</v>
      </c>
      <c r="C161" s="31">
        <v>1</v>
      </c>
      <c r="D161" s="31">
        <v>28</v>
      </c>
      <c r="E161" s="31">
        <v>1984</v>
      </c>
      <c r="F161" s="33" t="s">
        <v>7</v>
      </c>
      <c r="G161" s="31" t="s">
        <v>5</v>
      </c>
      <c r="H161" s="31">
        <v>2</v>
      </c>
      <c r="I161" s="31">
        <v>2</v>
      </c>
      <c r="J161" s="31">
        <v>16</v>
      </c>
      <c r="K161" s="38">
        <v>490.9</v>
      </c>
      <c r="L161" s="38">
        <v>879.5</v>
      </c>
      <c r="M161" s="34">
        <v>942.5</v>
      </c>
      <c r="N161" s="53">
        <f t="shared" si="47"/>
        <v>1045.2</v>
      </c>
      <c r="O161" s="46">
        <v>1128.81</v>
      </c>
      <c r="P161" s="42">
        <v>3475</v>
      </c>
      <c r="Q161" s="37" t="s">
        <v>4</v>
      </c>
      <c r="R161" s="38">
        <v>755.2</v>
      </c>
      <c r="S161" s="34">
        <v>89.31</v>
      </c>
      <c r="T161" s="34">
        <v>68.7</v>
      </c>
      <c r="U161" s="34">
        <v>97</v>
      </c>
      <c r="V161" s="42">
        <v>63</v>
      </c>
      <c r="W161" s="34">
        <v>0</v>
      </c>
      <c r="X161" s="39" t="s">
        <v>279</v>
      </c>
      <c r="Y161" s="40">
        <v>50</v>
      </c>
      <c r="Z161" s="41" t="s">
        <v>127</v>
      </c>
      <c r="AA161" s="42">
        <v>1417.4</v>
      </c>
      <c r="AB161" s="41" t="s">
        <v>8</v>
      </c>
      <c r="AC161" s="39" t="s">
        <v>76</v>
      </c>
      <c r="AD161" s="43" t="s">
        <v>202</v>
      </c>
      <c r="AE161" s="51"/>
    </row>
    <row r="162" spans="1:31" s="5" customFormat="1" ht="30" customHeight="1">
      <c r="A162" s="31">
        <v>21</v>
      </c>
      <c r="B162" s="32" t="s">
        <v>29</v>
      </c>
      <c r="C162" s="31">
        <v>1</v>
      </c>
      <c r="D162" s="31">
        <v>29</v>
      </c>
      <c r="E162" s="31">
        <v>1985</v>
      </c>
      <c r="F162" s="33" t="s">
        <v>7</v>
      </c>
      <c r="G162" s="31" t="s">
        <v>5</v>
      </c>
      <c r="H162" s="31">
        <v>2</v>
      </c>
      <c r="I162" s="31">
        <v>2</v>
      </c>
      <c r="J162" s="31">
        <v>16</v>
      </c>
      <c r="K162" s="38">
        <v>498.8</v>
      </c>
      <c r="L162" s="38">
        <v>893.1</v>
      </c>
      <c r="M162" s="34">
        <v>956.1</v>
      </c>
      <c r="N162" s="53">
        <f t="shared" si="47"/>
        <v>1061.3</v>
      </c>
      <c r="O162" s="46">
        <v>1144.58</v>
      </c>
      <c r="P162" s="42">
        <v>3496</v>
      </c>
      <c r="Q162" s="37" t="s">
        <v>4</v>
      </c>
      <c r="R162" s="38">
        <v>759.3</v>
      </c>
      <c r="S162" s="34">
        <v>87.88</v>
      </c>
      <c r="T162" s="34">
        <v>67.6</v>
      </c>
      <c r="U162" s="34">
        <v>100.6</v>
      </c>
      <c r="V162" s="42">
        <v>63</v>
      </c>
      <c r="W162" s="34">
        <v>0</v>
      </c>
      <c r="X162" s="39" t="s">
        <v>279</v>
      </c>
      <c r="Y162" s="40">
        <v>29</v>
      </c>
      <c r="Z162" s="41" t="s">
        <v>127</v>
      </c>
      <c r="AA162" s="42">
        <v>1463.2</v>
      </c>
      <c r="AB162" s="41" t="s">
        <v>8</v>
      </c>
      <c r="AC162" s="39" t="s">
        <v>76</v>
      </c>
      <c r="AD162" s="43" t="s">
        <v>202</v>
      </c>
      <c r="AE162" s="51"/>
    </row>
    <row r="163" spans="1:30" s="5" customFormat="1" ht="30" customHeight="1">
      <c r="A163" s="31">
        <v>22</v>
      </c>
      <c r="B163" s="32" t="s">
        <v>29</v>
      </c>
      <c r="C163" s="31">
        <v>1</v>
      </c>
      <c r="D163" s="31">
        <v>31</v>
      </c>
      <c r="E163" s="31">
        <v>1996</v>
      </c>
      <c r="F163" s="33" t="s">
        <v>16</v>
      </c>
      <c r="G163" s="31" t="s">
        <v>5</v>
      </c>
      <c r="H163" s="31">
        <v>2</v>
      </c>
      <c r="I163" s="31">
        <v>2</v>
      </c>
      <c r="J163" s="31">
        <v>12</v>
      </c>
      <c r="K163" s="38">
        <v>434</v>
      </c>
      <c r="L163" s="38">
        <v>723.4</v>
      </c>
      <c r="M163" s="34">
        <v>742.9</v>
      </c>
      <c r="N163" s="53">
        <f t="shared" si="47"/>
        <v>794.4999999999999</v>
      </c>
      <c r="O163" s="46">
        <v>814</v>
      </c>
      <c r="P163" s="42">
        <v>2701</v>
      </c>
      <c r="Q163" s="37" t="s">
        <v>17</v>
      </c>
      <c r="R163" s="38">
        <v>525</v>
      </c>
      <c r="S163" s="34">
        <v>16</v>
      </c>
      <c r="T163" s="34">
        <v>12.3</v>
      </c>
      <c r="U163" s="66">
        <v>58.8</v>
      </c>
      <c r="V163" s="34">
        <v>0</v>
      </c>
      <c r="W163" s="34">
        <v>20</v>
      </c>
      <c r="X163" s="39" t="s">
        <v>91</v>
      </c>
      <c r="Y163" s="40">
        <v>5</v>
      </c>
      <c r="Z163" s="41" t="s">
        <v>160</v>
      </c>
      <c r="AA163" s="70">
        <v>694.5</v>
      </c>
      <c r="AB163" s="41" t="s">
        <v>8</v>
      </c>
      <c r="AC163" s="39" t="s">
        <v>153</v>
      </c>
      <c r="AD163" s="43"/>
    </row>
    <row r="164" spans="1:31" s="5" customFormat="1" ht="30" customHeight="1">
      <c r="A164" s="31">
        <v>23</v>
      </c>
      <c r="B164" s="32" t="s">
        <v>29</v>
      </c>
      <c r="C164" s="31">
        <v>1</v>
      </c>
      <c r="D164" s="31">
        <v>32</v>
      </c>
      <c r="E164" s="31">
        <v>1987</v>
      </c>
      <c r="F164" s="33" t="s">
        <v>7</v>
      </c>
      <c r="G164" s="31" t="s">
        <v>5</v>
      </c>
      <c r="H164" s="31">
        <v>2</v>
      </c>
      <c r="I164" s="31">
        <v>2</v>
      </c>
      <c r="J164" s="31">
        <v>16</v>
      </c>
      <c r="K164" s="38">
        <v>497.6</v>
      </c>
      <c r="L164" s="38">
        <v>906.4</v>
      </c>
      <c r="M164" s="34">
        <v>969.4</v>
      </c>
      <c r="N164" s="53">
        <f t="shared" si="47"/>
        <v>1081.2</v>
      </c>
      <c r="O164" s="46">
        <v>1164.66</v>
      </c>
      <c r="P164" s="42">
        <v>3546</v>
      </c>
      <c r="Q164" s="37" t="s">
        <v>4</v>
      </c>
      <c r="R164" s="38">
        <v>781</v>
      </c>
      <c r="S164" s="34">
        <v>88.66</v>
      </c>
      <c r="T164" s="34">
        <v>68.2</v>
      </c>
      <c r="U164" s="34">
        <v>106.6</v>
      </c>
      <c r="V164" s="42">
        <v>63</v>
      </c>
      <c r="W164" s="34">
        <v>0</v>
      </c>
      <c r="X164" s="39" t="s">
        <v>279</v>
      </c>
      <c r="Y164" s="40">
        <v>42</v>
      </c>
      <c r="Z164" s="41" t="s">
        <v>127</v>
      </c>
      <c r="AA164" s="42">
        <v>1441.2</v>
      </c>
      <c r="AB164" s="41" t="s">
        <v>8</v>
      </c>
      <c r="AC164" s="39" t="s">
        <v>76</v>
      </c>
      <c r="AD164" s="43" t="s">
        <v>202</v>
      </c>
      <c r="AE164" s="51"/>
    </row>
    <row r="165" spans="1:31" s="5" customFormat="1" ht="30" customHeight="1">
      <c r="A165" s="31">
        <v>24</v>
      </c>
      <c r="B165" s="32" t="s">
        <v>29</v>
      </c>
      <c r="C165" s="31">
        <v>1</v>
      </c>
      <c r="D165" s="31">
        <v>33</v>
      </c>
      <c r="E165" s="31">
        <v>1987</v>
      </c>
      <c r="F165" s="33" t="s">
        <v>7</v>
      </c>
      <c r="G165" s="31" t="s">
        <v>5</v>
      </c>
      <c r="H165" s="31">
        <v>2</v>
      </c>
      <c r="I165" s="31">
        <v>2</v>
      </c>
      <c r="J165" s="31">
        <v>16</v>
      </c>
      <c r="K165" s="38">
        <v>502.5</v>
      </c>
      <c r="L165" s="38">
        <v>899.4</v>
      </c>
      <c r="M165" s="34">
        <v>962.4</v>
      </c>
      <c r="N165" s="53">
        <f t="shared" si="47"/>
        <v>1074.4</v>
      </c>
      <c r="O165" s="46">
        <v>1158.4</v>
      </c>
      <c r="P165" s="42">
        <v>3655</v>
      </c>
      <c r="Q165" s="37" t="s">
        <v>4</v>
      </c>
      <c r="R165" s="38">
        <v>841.9</v>
      </c>
      <c r="S165" s="34">
        <v>91</v>
      </c>
      <c r="T165" s="34">
        <v>70</v>
      </c>
      <c r="U165" s="34">
        <v>105</v>
      </c>
      <c r="V165" s="42">
        <v>63</v>
      </c>
      <c r="W165" s="34">
        <v>0</v>
      </c>
      <c r="X165" s="39" t="s">
        <v>279</v>
      </c>
      <c r="Y165" s="40">
        <v>42</v>
      </c>
      <c r="Z165" s="41" t="s">
        <v>127</v>
      </c>
      <c r="AA165" s="42">
        <v>1266.1</v>
      </c>
      <c r="AB165" s="41" t="s">
        <v>8</v>
      </c>
      <c r="AC165" s="39" t="s">
        <v>76</v>
      </c>
      <c r="AD165" s="43" t="s">
        <v>202</v>
      </c>
      <c r="AE165" s="51"/>
    </row>
    <row r="166" spans="1:30" s="5" customFormat="1" ht="30" customHeight="1">
      <c r="A166" s="31">
        <v>25</v>
      </c>
      <c r="B166" s="32" t="s">
        <v>29</v>
      </c>
      <c r="C166" s="31">
        <v>1</v>
      </c>
      <c r="D166" s="31">
        <v>34</v>
      </c>
      <c r="E166" s="31">
        <v>1984</v>
      </c>
      <c r="F166" s="33" t="s">
        <v>7</v>
      </c>
      <c r="G166" s="31" t="s">
        <v>5</v>
      </c>
      <c r="H166" s="31">
        <v>2</v>
      </c>
      <c r="I166" s="31">
        <v>2</v>
      </c>
      <c r="J166" s="31">
        <v>16</v>
      </c>
      <c r="K166" s="38">
        <v>501</v>
      </c>
      <c r="L166" s="38">
        <v>898.4</v>
      </c>
      <c r="M166" s="34">
        <v>961.4</v>
      </c>
      <c r="N166" s="53">
        <f t="shared" si="47"/>
        <v>1074.6</v>
      </c>
      <c r="O166" s="46">
        <v>1158.78</v>
      </c>
      <c r="P166" s="42">
        <v>3511</v>
      </c>
      <c r="Q166" s="37" t="s">
        <v>4</v>
      </c>
      <c r="R166" s="38">
        <v>774.5</v>
      </c>
      <c r="S166" s="34">
        <v>91.78</v>
      </c>
      <c r="T166" s="34">
        <v>70.6</v>
      </c>
      <c r="U166" s="34">
        <v>105.6</v>
      </c>
      <c r="V166" s="42">
        <v>63</v>
      </c>
      <c r="W166" s="34">
        <v>0</v>
      </c>
      <c r="X166" s="39" t="s">
        <v>279</v>
      </c>
      <c r="Y166" s="40">
        <v>61</v>
      </c>
      <c r="Z166" s="41" t="s">
        <v>127</v>
      </c>
      <c r="AA166" s="42">
        <v>1464.2</v>
      </c>
      <c r="AB166" s="41" t="s">
        <v>8</v>
      </c>
      <c r="AC166" s="39" t="s">
        <v>76</v>
      </c>
      <c r="AD166" s="43" t="s">
        <v>204</v>
      </c>
    </row>
    <row r="167" spans="1:31" s="5" customFormat="1" ht="30" customHeight="1">
      <c r="A167" s="31">
        <v>26</v>
      </c>
      <c r="B167" s="32" t="s">
        <v>29</v>
      </c>
      <c r="C167" s="31">
        <v>1</v>
      </c>
      <c r="D167" s="31">
        <v>36</v>
      </c>
      <c r="E167" s="31">
        <v>1984</v>
      </c>
      <c r="F167" s="33" t="s">
        <v>7</v>
      </c>
      <c r="G167" s="31" t="s">
        <v>5</v>
      </c>
      <c r="H167" s="31">
        <v>2</v>
      </c>
      <c r="I167" s="31">
        <v>2</v>
      </c>
      <c r="J167" s="31">
        <v>16</v>
      </c>
      <c r="K167" s="38">
        <v>493.8</v>
      </c>
      <c r="L167" s="38">
        <v>887.5</v>
      </c>
      <c r="M167" s="34">
        <v>950.5</v>
      </c>
      <c r="N167" s="53">
        <f t="shared" si="47"/>
        <v>1055.5</v>
      </c>
      <c r="O167" s="46">
        <v>1138.9</v>
      </c>
      <c r="P167" s="42">
        <v>3444</v>
      </c>
      <c r="Q167" s="37" t="s">
        <v>4</v>
      </c>
      <c r="R167" s="38">
        <v>758.8</v>
      </c>
      <c r="S167" s="34">
        <v>88.4</v>
      </c>
      <c r="T167" s="34">
        <v>68</v>
      </c>
      <c r="U167" s="34">
        <v>100</v>
      </c>
      <c r="V167" s="42">
        <v>63</v>
      </c>
      <c r="W167" s="34">
        <v>0</v>
      </c>
      <c r="X167" s="39" t="s">
        <v>279</v>
      </c>
      <c r="Y167" s="40">
        <v>31</v>
      </c>
      <c r="Z167" s="41" t="s">
        <v>127</v>
      </c>
      <c r="AA167" s="42">
        <v>1270.1</v>
      </c>
      <c r="AB167" s="41" t="s">
        <v>8</v>
      </c>
      <c r="AC167" s="39" t="s">
        <v>76</v>
      </c>
      <c r="AD167" s="43" t="s">
        <v>202</v>
      </c>
      <c r="AE167" s="51"/>
    </row>
    <row r="168" spans="1:31" s="5" customFormat="1" ht="30" customHeight="1">
      <c r="A168" s="31">
        <v>27</v>
      </c>
      <c r="B168" s="32" t="s">
        <v>29</v>
      </c>
      <c r="C168" s="31">
        <v>1</v>
      </c>
      <c r="D168" s="31">
        <v>37</v>
      </c>
      <c r="E168" s="31">
        <v>1985</v>
      </c>
      <c r="F168" s="33" t="s">
        <v>7</v>
      </c>
      <c r="G168" s="31" t="s">
        <v>5</v>
      </c>
      <c r="H168" s="31">
        <v>2</v>
      </c>
      <c r="I168" s="31">
        <v>2</v>
      </c>
      <c r="J168" s="31">
        <v>16</v>
      </c>
      <c r="K168" s="38">
        <v>495.8</v>
      </c>
      <c r="L168" s="38">
        <v>888.3</v>
      </c>
      <c r="M168" s="34">
        <v>951.3</v>
      </c>
      <c r="N168" s="53">
        <f t="shared" si="47"/>
        <v>1063.5</v>
      </c>
      <c r="O168" s="46">
        <v>1147.29</v>
      </c>
      <c r="P168" s="42">
        <v>3440</v>
      </c>
      <c r="Q168" s="37" t="s">
        <v>4</v>
      </c>
      <c r="R168" s="38">
        <v>757.9</v>
      </c>
      <c r="S168" s="34">
        <v>90.09</v>
      </c>
      <c r="T168" s="34">
        <v>69.3</v>
      </c>
      <c r="U168" s="34">
        <v>105.9</v>
      </c>
      <c r="V168" s="42">
        <v>63</v>
      </c>
      <c r="W168" s="34">
        <v>0</v>
      </c>
      <c r="X168" s="39" t="s">
        <v>279</v>
      </c>
      <c r="Y168" s="40">
        <v>43</v>
      </c>
      <c r="Z168" s="41" t="s">
        <v>127</v>
      </c>
      <c r="AA168" s="42">
        <v>1432.3</v>
      </c>
      <c r="AB168" s="41" t="s">
        <v>8</v>
      </c>
      <c r="AC168" s="39" t="s">
        <v>76</v>
      </c>
      <c r="AD168" s="43" t="s">
        <v>202</v>
      </c>
      <c r="AE168" s="51"/>
    </row>
    <row r="169" spans="1:31" s="5" customFormat="1" ht="30" customHeight="1">
      <c r="A169" s="31">
        <v>28</v>
      </c>
      <c r="B169" s="32" t="s">
        <v>29</v>
      </c>
      <c r="C169" s="31">
        <v>1</v>
      </c>
      <c r="D169" s="31">
        <v>38</v>
      </c>
      <c r="E169" s="31">
        <v>1984</v>
      </c>
      <c r="F169" s="33" t="s">
        <v>7</v>
      </c>
      <c r="G169" s="31" t="s">
        <v>5</v>
      </c>
      <c r="H169" s="31">
        <v>2</v>
      </c>
      <c r="I169" s="31">
        <v>2</v>
      </c>
      <c r="J169" s="31">
        <v>16</v>
      </c>
      <c r="K169" s="38">
        <v>496.4</v>
      </c>
      <c r="L169" s="38">
        <v>886.5</v>
      </c>
      <c r="M169" s="34">
        <v>949.5</v>
      </c>
      <c r="N169" s="53">
        <f t="shared" si="47"/>
        <v>1054.6</v>
      </c>
      <c r="O169" s="46">
        <v>1138</v>
      </c>
      <c r="P169" s="42">
        <v>3446</v>
      </c>
      <c r="Q169" s="37" t="s">
        <v>4</v>
      </c>
      <c r="R169" s="38">
        <v>759.5</v>
      </c>
      <c r="S169" s="34">
        <v>88.4</v>
      </c>
      <c r="T169" s="34">
        <v>68</v>
      </c>
      <c r="U169" s="34">
        <v>100.1</v>
      </c>
      <c r="V169" s="42">
        <v>63</v>
      </c>
      <c r="W169" s="34">
        <v>0</v>
      </c>
      <c r="X169" s="39" t="s">
        <v>279</v>
      </c>
      <c r="Y169" s="40">
        <v>40</v>
      </c>
      <c r="Z169" s="41" t="s">
        <v>127</v>
      </c>
      <c r="AA169" s="42">
        <v>1446.3</v>
      </c>
      <c r="AB169" s="41" t="s">
        <v>8</v>
      </c>
      <c r="AC169" s="39" t="s">
        <v>76</v>
      </c>
      <c r="AD169" s="43" t="s">
        <v>202</v>
      </c>
      <c r="AE169" s="51"/>
    </row>
    <row r="170" spans="1:31" s="5" customFormat="1" ht="30" customHeight="1">
      <c r="A170" s="31">
        <v>29</v>
      </c>
      <c r="B170" s="32" t="s">
        <v>29</v>
      </c>
      <c r="C170" s="31">
        <v>1</v>
      </c>
      <c r="D170" s="31">
        <v>39</v>
      </c>
      <c r="E170" s="31">
        <v>1985</v>
      </c>
      <c r="F170" s="33" t="s">
        <v>7</v>
      </c>
      <c r="G170" s="31" t="s">
        <v>5</v>
      </c>
      <c r="H170" s="31">
        <v>2</v>
      </c>
      <c r="I170" s="31">
        <v>2</v>
      </c>
      <c r="J170" s="31">
        <v>16</v>
      </c>
      <c r="K170" s="38">
        <v>496</v>
      </c>
      <c r="L170" s="38">
        <v>902.9</v>
      </c>
      <c r="M170" s="34">
        <v>965.9</v>
      </c>
      <c r="N170" s="53">
        <f t="shared" si="47"/>
        <v>1077.8</v>
      </c>
      <c r="O170" s="46">
        <v>1162.04</v>
      </c>
      <c r="P170" s="42">
        <v>3519</v>
      </c>
      <c r="Q170" s="37" t="s">
        <v>4</v>
      </c>
      <c r="R170" s="38">
        <v>765.3</v>
      </c>
      <c r="S170" s="34">
        <v>92.04</v>
      </c>
      <c r="T170" s="34">
        <v>70.8</v>
      </c>
      <c r="U170" s="34">
        <v>104.1</v>
      </c>
      <c r="V170" s="42">
        <v>63</v>
      </c>
      <c r="W170" s="34">
        <v>0</v>
      </c>
      <c r="X170" s="39" t="s">
        <v>279</v>
      </c>
      <c r="Y170" s="40">
        <v>46</v>
      </c>
      <c r="Z170" s="41" t="s">
        <v>127</v>
      </c>
      <c r="AA170" s="42">
        <v>1507.2</v>
      </c>
      <c r="AB170" s="41" t="s">
        <v>8</v>
      </c>
      <c r="AC170" s="39" t="s">
        <v>76</v>
      </c>
      <c r="AD170" s="43" t="s">
        <v>202</v>
      </c>
      <c r="AE170" s="51"/>
    </row>
    <row r="171" spans="1:31" s="5" customFormat="1" ht="30" customHeight="1">
      <c r="A171" s="31">
        <v>30</v>
      </c>
      <c r="B171" s="32" t="s">
        <v>29</v>
      </c>
      <c r="C171" s="31">
        <v>1</v>
      </c>
      <c r="D171" s="31">
        <v>40</v>
      </c>
      <c r="E171" s="31">
        <v>1987</v>
      </c>
      <c r="F171" s="33" t="s">
        <v>7</v>
      </c>
      <c r="G171" s="31" t="s">
        <v>5</v>
      </c>
      <c r="H171" s="31">
        <v>2</v>
      </c>
      <c r="I171" s="31">
        <v>2</v>
      </c>
      <c r="J171" s="31">
        <v>16</v>
      </c>
      <c r="K171" s="38">
        <v>502</v>
      </c>
      <c r="L171" s="38">
        <v>902.4</v>
      </c>
      <c r="M171" s="34">
        <v>965.4</v>
      </c>
      <c r="N171" s="53">
        <f t="shared" si="47"/>
        <v>1077.3</v>
      </c>
      <c r="O171" s="46">
        <v>1161.3</v>
      </c>
      <c r="P171" s="42">
        <v>3650</v>
      </c>
      <c r="Q171" s="37" t="s">
        <v>4</v>
      </c>
      <c r="R171" s="38">
        <v>774.5</v>
      </c>
      <c r="S171" s="34">
        <v>91</v>
      </c>
      <c r="T171" s="34">
        <v>70</v>
      </c>
      <c r="U171" s="34">
        <v>104.9</v>
      </c>
      <c r="V171" s="42">
        <v>63</v>
      </c>
      <c r="W171" s="34">
        <v>0</v>
      </c>
      <c r="X171" s="39" t="s">
        <v>279</v>
      </c>
      <c r="Y171" s="40">
        <v>37</v>
      </c>
      <c r="Z171" s="41" t="s">
        <v>127</v>
      </c>
      <c r="AA171" s="42">
        <v>1416.9</v>
      </c>
      <c r="AB171" s="41" t="s">
        <v>8</v>
      </c>
      <c r="AC171" s="39" t="s">
        <v>76</v>
      </c>
      <c r="AD171" s="43" t="s">
        <v>202</v>
      </c>
      <c r="AE171" s="51"/>
    </row>
    <row r="172" spans="1:31" s="5" customFormat="1" ht="30" customHeight="1">
      <c r="A172" s="31">
        <v>31</v>
      </c>
      <c r="B172" s="32" t="s">
        <v>29</v>
      </c>
      <c r="C172" s="31">
        <v>1</v>
      </c>
      <c r="D172" s="31">
        <v>43</v>
      </c>
      <c r="E172" s="31">
        <v>1987</v>
      </c>
      <c r="F172" s="33" t="s">
        <v>7</v>
      </c>
      <c r="G172" s="31" t="s">
        <v>5</v>
      </c>
      <c r="H172" s="31">
        <v>2</v>
      </c>
      <c r="I172" s="31">
        <v>2</v>
      </c>
      <c r="J172" s="31">
        <v>16</v>
      </c>
      <c r="K172" s="38">
        <v>513.3</v>
      </c>
      <c r="L172" s="38">
        <v>899.4</v>
      </c>
      <c r="M172" s="34">
        <v>962.4</v>
      </c>
      <c r="N172" s="53">
        <f t="shared" si="47"/>
        <v>1074.3</v>
      </c>
      <c r="O172" s="46">
        <v>1158.33</v>
      </c>
      <c r="P172" s="42">
        <v>3605</v>
      </c>
      <c r="Q172" s="37" t="s">
        <v>4</v>
      </c>
      <c r="R172" s="38">
        <v>774.5</v>
      </c>
      <c r="S172" s="34">
        <v>91.13</v>
      </c>
      <c r="T172" s="34">
        <v>70.1</v>
      </c>
      <c r="U172" s="34">
        <v>104.8</v>
      </c>
      <c r="V172" s="42">
        <v>63</v>
      </c>
      <c r="W172" s="34">
        <v>0</v>
      </c>
      <c r="X172" s="39" t="s">
        <v>279</v>
      </c>
      <c r="Y172" s="40">
        <v>48</v>
      </c>
      <c r="Z172" s="41" t="s">
        <v>127</v>
      </c>
      <c r="AA172" s="42">
        <v>1307.9</v>
      </c>
      <c r="AB172" s="41" t="s">
        <v>8</v>
      </c>
      <c r="AC172" s="39" t="s">
        <v>76</v>
      </c>
      <c r="AD172" s="43" t="s">
        <v>202</v>
      </c>
      <c r="AE172" s="51"/>
    </row>
    <row r="173" spans="1:30" s="5" customFormat="1" ht="30" customHeight="1">
      <c r="A173" s="31">
        <v>32</v>
      </c>
      <c r="B173" s="32" t="s">
        <v>29</v>
      </c>
      <c r="C173" s="31">
        <v>1</v>
      </c>
      <c r="D173" s="31">
        <v>44</v>
      </c>
      <c r="E173" s="31">
        <v>1983</v>
      </c>
      <c r="F173" s="33" t="s">
        <v>7</v>
      </c>
      <c r="G173" s="31" t="s">
        <v>5</v>
      </c>
      <c r="H173" s="31">
        <v>2</v>
      </c>
      <c r="I173" s="31">
        <v>2</v>
      </c>
      <c r="J173" s="31">
        <v>16</v>
      </c>
      <c r="K173" s="38">
        <v>501.3</v>
      </c>
      <c r="L173" s="38">
        <v>900.2</v>
      </c>
      <c r="M173" s="34">
        <v>995.6</v>
      </c>
      <c r="N173" s="53">
        <f t="shared" si="47"/>
        <v>1076</v>
      </c>
      <c r="O173" s="46">
        <v>1192.1</v>
      </c>
      <c r="P173" s="42">
        <v>3512</v>
      </c>
      <c r="Q173" s="37" t="s">
        <v>4</v>
      </c>
      <c r="R173" s="38">
        <v>774.7</v>
      </c>
      <c r="S173" s="34">
        <v>89.7</v>
      </c>
      <c r="T173" s="34">
        <v>69</v>
      </c>
      <c r="U173" s="34">
        <v>106.8</v>
      </c>
      <c r="V173" s="42">
        <v>32.4</v>
      </c>
      <c r="W173" s="34">
        <v>63</v>
      </c>
      <c r="X173" s="39" t="s">
        <v>78</v>
      </c>
      <c r="Y173" s="40" t="s">
        <v>338</v>
      </c>
      <c r="Z173" s="41" t="s">
        <v>127</v>
      </c>
      <c r="AA173" s="42">
        <v>1205.1</v>
      </c>
      <c r="AB173" s="41" t="s">
        <v>8</v>
      </c>
      <c r="AC173" s="39" t="s">
        <v>76</v>
      </c>
      <c r="AD173" s="43" t="s">
        <v>203</v>
      </c>
    </row>
    <row r="174" spans="1:30" s="5" customFormat="1" ht="30" customHeight="1">
      <c r="A174" s="31">
        <v>33</v>
      </c>
      <c r="B174" s="32" t="s">
        <v>29</v>
      </c>
      <c r="C174" s="31">
        <v>1</v>
      </c>
      <c r="D174" s="45" t="s">
        <v>82</v>
      </c>
      <c r="E174" s="31">
        <v>2006</v>
      </c>
      <c r="F174" s="33" t="s">
        <v>34</v>
      </c>
      <c r="G174" s="31" t="s">
        <v>22</v>
      </c>
      <c r="H174" s="31">
        <v>2</v>
      </c>
      <c r="I174" s="31">
        <v>3</v>
      </c>
      <c r="J174" s="31">
        <v>8</v>
      </c>
      <c r="K174" s="38">
        <v>280.8</v>
      </c>
      <c r="L174" s="38">
        <v>502.5</v>
      </c>
      <c r="M174" s="34">
        <v>551.3</v>
      </c>
      <c r="N174" s="53">
        <f t="shared" si="47"/>
        <v>650.4</v>
      </c>
      <c r="O174" s="46">
        <v>720.7</v>
      </c>
      <c r="P174" s="42">
        <v>2860</v>
      </c>
      <c r="Q174" s="37" t="s">
        <v>23</v>
      </c>
      <c r="R174" s="38">
        <v>509.2</v>
      </c>
      <c r="S174" s="61">
        <v>93.1</v>
      </c>
      <c r="T174" s="34">
        <v>71.6</v>
      </c>
      <c r="U174" s="34">
        <v>76.3</v>
      </c>
      <c r="V174" s="34">
        <v>48.8</v>
      </c>
      <c r="W174" s="34">
        <v>0</v>
      </c>
      <c r="X174" s="39" t="s">
        <v>309</v>
      </c>
      <c r="Y174" s="40">
        <v>0</v>
      </c>
      <c r="Z174" s="41" t="s">
        <v>177</v>
      </c>
      <c r="AA174" s="42">
        <v>442.2</v>
      </c>
      <c r="AB174" s="37" t="s">
        <v>8</v>
      </c>
      <c r="AC174" s="39" t="s">
        <v>153</v>
      </c>
      <c r="AD174" s="43"/>
    </row>
    <row r="175" spans="1:30" s="5" customFormat="1" ht="30" customHeight="1">
      <c r="A175" s="31">
        <v>34</v>
      </c>
      <c r="B175" s="32" t="s">
        <v>29</v>
      </c>
      <c r="C175" s="31">
        <v>1</v>
      </c>
      <c r="D175" s="31">
        <v>46</v>
      </c>
      <c r="E175" s="31">
        <v>1986</v>
      </c>
      <c r="F175" s="33" t="s">
        <v>10</v>
      </c>
      <c r="G175" s="31" t="s">
        <v>3</v>
      </c>
      <c r="H175" s="31">
        <v>2</v>
      </c>
      <c r="I175" s="31">
        <v>2</v>
      </c>
      <c r="J175" s="31">
        <v>12</v>
      </c>
      <c r="K175" s="38">
        <v>271.9</v>
      </c>
      <c r="L175" s="38">
        <v>473.5</v>
      </c>
      <c r="M175" s="34">
        <v>499.1</v>
      </c>
      <c r="N175" s="53">
        <f t="shared" si="47"/>
        <v>534.4</v>
      </c>
      <c r="O175" s="46">
        <v>577.22</v>
      </c>
      <c r="P175" s="42">
        <v>1748</v>
      </c>
      <c r="Q175" s="37" t="s">
        <v>4</v>
      </c>
      <c r="R175" s="38">
        <v>405.9</v>
      </c>
      <c r="S175" s="34">
        <v>74.62</v>
      </c>
      <c r="T175" s="34">
        <v>57.4</v>
      </c>
      <c r="U175" s="34">
        <v>3.5</v>
      </c>
      <c r="V175" s="42">
        <v>0</v>
      </c>
      <c r="W175" s="34">
        <v>25.6</v>
      </c>
      <c r="X175" s="39" t="s">
        <v>279</v>
      </c>
      <c r="Y175" s="40">
        <v>27</v>
      </c>
      <c r="Z175" s="41" t="s">
        <v>127</v>
      </c>
      <c r="AA175" s="42">
        <v>775.1</v>
      </c>
      <c r="AB175" s="41" t="s">
        <v>8</v>
      </c>
      <c r="AC175" s="39" t="s">
        <v>76</v>
      </c>
      <c r="AD175" s="43"/>
    </row>
    <row r="176" spans="1:30" s="5" customFormat="1" ht="30" customHeight="1">
      <c r="A176" s="31">
        <v>35</v>
      </c>
      <c r="B176" s="32" t="s">
        <v>29</v>
      </c>
      <c r="C176" s="31">
        <v>1</v>
      </c>
      <c r="D176" s="31">
        <v>47</v>
      </c>
      <c r="E176" s="31">
        <v>1987</v>
      </c>
      <c r="F176" s="33" t="s">
        <v>10</v>
      </c>
      <c r="G176" s="31" t="s">
        <v>3</v>
      </c>
      <c r="H176" s="31">
        <v>2</v>
      </c>
      <c r="I176" s="31">
        <v>2</v>
      </c>
      <c r="J176" s="31">
        <v>12</v>
      </c>
      <c r="K176" s="38">
        <v>260.7</v>
      </c>
      <c r="L176" s="38">
        <v>461.5</v>
      </c>
      <c r="M176" s="34">
        <v>486.3</v>
      </c>
      <c r="N176" s="53">
        <f t="shared" si="47"/>
        <v>521.3000000000001</v>
      </c>
      <c r="O176" s="46">
        <v>563.08</v>
      </c>
      <c r="P176" s="42">
        <v>1744</v>
      </c>
      <c r="Q176" s="37" t="s">
        <v>4</v>
      </c>
      <c r="R176" s="38">
        <v>405</v>
      </c>
      <c r="S176" s="34">
        <v>73.58</v>
      </c>
      <c r="T176" s="34">
        <v>56.6</v>
      </c>
      <c r="U176" s="34">
        <v>3.2</v>
      </c>
      <c r="V176" s="42">
        <v>0</v>
      </c>
      <c r="W176" s="34">
        <v>24.8</v>
      </c>
      <c r="X176" s="39" t="s">
        <v>279</v>
      </c>
      <c r="Y176" s="40">
        <v>35</v>
      </c>
      <c r="Z176" s="41" t="s">
        <v>127</v>
      </c>
      <c r="AA176" s="42">
        <v>748.8</v>
      </c>
      <c r="AB176" s="41" t="s">
        <v>8</v>
      </c>
      <c r="AC176" s="39" t="s">
        <v>76</v>
      </c>
      <c r="AD176" s="43"/>
    </row>
    <row r="177" spans="1:30" s="5" customFormat="1" ht="30" customHeight="1">
      <c r="A177" s="31">
        <v>36</v>
      </c>
      <c r="B177" s="32" t="s">
        <v>29</v>
      </c>
      <c r="C177" s="31">
        <v>1</v>
      </c>
      <c r="D177" s="31">
        <v>48</v>
      </c>
      <c r="E177" s="31">
        <v>1985</v>
      </c>
      <c r="F177" s="33" t="s">
        <v>10</v>
      </c>
      <c r="G177" s="31" t="s">
        <v>3</v>
      </c>
      <c r="H177" s="31">
        <v>2</v>
      </c>
      <c r="I177" s="31">
        <v>2</v>
      </c>
      <c r="J177" s="31">
        <v>12</v>
      </c>
      <c r="K177" s="38">
        <v>283</v>
      </c>
      <c r="L177" s="38">
        <v>494.4</v>
      </c>
      <c r="M177" s="34">
        <v>522.4</v>
      </c>
      <c r="N177" s="53">
        <f t="shared" si="47"/>
        <v>559.1</v>
      </c>
      <c r="O177" s="46">
        <v>606.51</v>
      </c>
      <c r="P177" s="42">
        <v>1796</v>
      </c>
      <c r="Q177" s="37" t="s">
        <v>4</v>
      </c>
      <c r="R177" s="38">
        <v>416.9</v>
      </c>
      <c r="S177" s="34">
        <v>84.11</v>
      </c>
      <c r="T177" s="34">
        <v>64.7</v>
      </c>
      <c r="U177" s="34">
        <v>0</v>
      </c>
      <c r="V177" s="42">
        <v>28</v>
      </c>
      <c r="W177" s="34">
        <v>0</v>
      </c>
      <c r="X177" s="39" t="s">
        <v>279</v>
      </c>
      <c r="Y177" s="40">
        <v>61</v>
      </c>
      <c r="Z177" s="41" t="s">
        <v>127</v>
      </c>
      <c r="AA177" s="42">
        <v>841.7</v>
      </c>
      <c r="AB177" s="41" t="s">
        <v>8</v>
      </c>
      <c r="AC177" s="39" t="s">
        <v>76</v>
      </c>
      <c r="AD177" s="43" t="s">
        <v>203</v>
      </c>
    </row>
    <row r="178" spans="1:30" s="5" customFormat="1" ht="30" customHeight="1">
      <c r="A178" s="31">
        <v>37</v>
      </c>
      <c r="B178" s="32" t="s">
        <v>29</v>
      </c>
      <c r="C178" s="31">
        <v>1</v>
      </c>
      <c r="D178" s="31">
        <v>49</v>
      </c>
      <c r="E178" s="31">
        <v>1986</v>
      </c>
      <c r="F178" s="33" t="s">
        <v>10</v>
      </c>
      <c r="G178" s="31" t="s">
        <v>3</v>
      </c>
      <c r="H178" s="31">
        <v>2</v>
      </c>
      <c r="I178" s="31">
        <v>2</v>
      </c>
      <c r="J178" s="31">
        <v>12</v>
      </c>
      <c r="K178" s="38">
        <v>285.1</v>
      </c>
      <c r="L178" s="38">
        <v>495.9</v>
      </c>
      <c r="M178" s="34">
        <v>520.7</v>
      </c>
      <c r="N178" s="53">
        <f t="shared" si="47"/>
        <v>558.8</v>
      </c>
      <c r="O178" s="46">
        <v>602.47</v>
      </c>
      <c r="P178" s="42">
        <v>1794</v>
      </c>
      <c r="Q178" s="37" t="s">
        <v>4</v>
      </c>
      <c r="R178" s="38">
        <v>416.5</v>
      </c>
      <c r="S178" s="34">
        <v>81.77</v>
      </c>
      <c r="T178" s="34">
        <v>62.9</v>
      </c>
      <c r="U178" s="34">
        <v>0</v>
      </c>
      <c r="V178" s="42">
        <v>0</v>
      </c>
      <c r="W178" s="34">
        <v>24.8</v>
      </c>
      <c r="X178" s="39" t="s">
        <v>279</v>
      </c>
      <c r="Y178" s="40">
        <v>67</v>
      </c>
      <c r="Z178" s="41" t="s">
        <v>127</v>
      </c>
      <c r="AA178" s="42">
        <v>850.4</v>
      </c>
      <c r="AB178" s="41" t="s">
        <v>8</v>
      </c>
      <c r="AC178" s="39" t="s">
        <v>76</v>
      </c>
      <c r="AD178" s="43" t="s">
        <v>203</v>
      </c>
    </row>
    <row r="179" spans="1:30" s="5" customFormat="1" ht="30" customHeight="1">
      <c r="A179" s="31">
        <v>38</v>
      </c>
      <c r="B179" s="32" t="s">
        <v>29</v>
      </c>
      <c r="C179" s="31">
        <v>1</v>
      </c>
      <c r="D179" s="31">
        <v>50</v>
      </c>
      <c r="E179" s="31">
        <v>1984</v>
      </c>
      <c r="F179" s="33" t="s">
        <v>10</v>
      </c>
      <c r="G179" s="31" t="s">
        <v>3</v>
      </c>
      <c r="H179" s="31">
        <v>2</v>
      </c>
      <c r="I179" s="31">
        <v>2</v>
      </c>
      <c r="J179" s="31">
        <v>6</v>
      </c>
      <c r="K179" s="38">
        <v>155.1</v>
      </c>
      <c r="L179" s="38">
        <v>287.9</v>
      </c>
      <c r="M179" s="34">
        <v>287.9</v>
      </c>
      <c r="N179" s="53">
        <f t="shared" si="47"/>
        <v>287.9</v>
      </c>
      <c r="O179" s="46">
        <v>287.9</v>
      </c>
      <c r="P179" s="42">
        <v>1163</v>
      </c>
      <c r="Q179" s="37" t="s">
        <v>4</v>
      </c>
      <c r="R179" s="38">
        <v>234</v>
      </c>
      <c r="S179" s="34">
        <v>0</v>
      </c>
      <c r="T179" s="34">
        <v>0</v>
      </c>
      <c r="U179" s="34">
        <v>0</v>
      </c>
      <c r="V179" s="42">
        <v>0</v>
      </c>
      <c r="W179" s="34">
        <v>0</v>
      </c>
      <c r="X179" s="39" t="s">
        <v>78</v>
      </c>
      <c r="Y179" s="40">
        <v>28</v>
      </c>
      <c r="Z179" s="41" t="s">
        <v>127</v>
      </c>
      <c r="AA179" s="42">
        <v>443.3</v>
      </c>
      <c r="AB179" s="41" t="s">
        <v>8</v>
      </c>
      <c r="AC179" s="39" t="s">
        <v>153</v>
      </c>
      <c r="AD179" s="43"/>
    </row>
    <row r="180" spans="1:30" s="5" customFormat="1" ht="30" customHeight="1">
      <c r="A180" s="31">
        <v>39</v>
      </c>
      <c r="B180" s="32" t="s">
        <v>29</v>
      </c>
      <c r="C180" s="31">
        <v>1</v>
      </c>
      <c r="D180" s="31">
        <v>51</v>
      </c>
      <c r="E180" s="31">
        <v>1987</v>
      </c>
      <c r="F180" s="33" t="s">
        <v>10</v>
      </c>
      <c r="G180" s="31" t="s">
        <v>3</v>
      </c>
      <c r="H180" s="31">
        <v>2</v>
      </c>
      <c r="I180" s="31">
        <v>2</v>
      </c>
      <c r="J180" s="31">
        <v>4</v>
      </c>
      <c r="K180" s="38">
        <v>191.7</v>
      </c>
      <c r="L180" s="38">
        <v>298.3</v>
      </c>
      <c r="M180" s="34">
        <v>300</v>
      </c>
      <c r="N180" s="53">
        <f t="shared" si="47"/>
        <v>298.3</v>
      </c>
      <c r="O180" s="46">
        <v>300</v>
      </c>
      <c r="P180" s="42">
        <v>1134</v>
      </c>
      <c r="Q180" s="37" t="s">
        <v>4</v>
      </c>
      <c r="R180" s="38">
        <v>231</v>
      </c>
      <c r="S180" s="34">
        <v>0</v>
      </c>
      <c r="T180" s="34">
        <v>0</v>
      </c>
      <c r="U180" s="34">
        <v>0</v>
      </c>
      <c r="V180" s="42">
        <v>0</v>
      </c>
      <c r="W180" s="34">
        <v>0</v>
      </c>
      <c r="X180" s="39" t="s">
        <v>78</v>
      </c>
      <c r="Y180" s="40">
        <v>26</v>
      </c>
      <c r="Z180" s="41" t="s">
        <v>127</v>
      </c>
      <c r="AA180" s="42">
        <v>470.5</v>
      </c>
      <c r="AB180" s="41" t="s">
        <v>8</v>
      </c>
      <c r="AC180" s="39" t="s">
        <v>153</v>
      </c>
      <c r="AD180" s="43"/>
    </row>
    <row r="181" spans="1:30" s="5" customFormat="1" ht="30" customHeight="1">
      <c r="A181" s="31">
        <v>40</v>
      </c>
      <c r="B181" s="32" t="s">
        <v>29</v>
      </c>
      <c r="C181" s="31">
        <v>1</v>
      </c>
      <c r="D181" s="31">
        <v>52</v>
      </c>
      <c r="E181" s="31">
        <v>1987</v>
      </c>
      <c r="F181" s="33" t="s">
        <v>10</v>
      </c>
      <c r="G181" s="31" t="s">
        <v>3</v>
      </c>
      <c r="H181" s="31">
        <v>2</v>
      </c>
      <c r="I181" s="31">
        <v>2</v>
      </c>
      <c r="J181" s="31">
        <v>4</v>
      </c>
      <c r="K181" s="38">
        <v>190.8</v>
      </c>
      <c r="L181" s="38">
        <v>299.6</v>
      </c>
      <c r="M181" s="34">
        <v>299.6</v>
      </c>
      <c r="N181" s="53">
        <f t="shared" si="47"/>
        <v>299.6</v>
      </c>
      <c r="O181" s="46">
        <v>299.6</v>
      </c>
      <c r="P181" s="42">
        <v>1090</v>
      </c>
      <c r="Q181" s="37" t="s">
        <v>4</v>
      </c>
      <c r="R181" s="38">
        <v>226</v>
      </c>
      <c r="S181" s="34">
        <v>0</v>
      </c>
      <c r="T181" s="34">
        <v>0</v>
      </c>
      <c r="U181" s="34">
        <v>0</v>
      </c>
      <c r="V181" s="42">
        <v>0</v>
      </c>
      <c r="W181" s="34">
        <v>0</v>
      </c>
      <c r="X181" s="39" t="s">
        <v>279</v>
      </c>
      <c r="Y181" s="40">
        <v>66</v>
      </c>
      <c r="Z181" s="41" t="s">
        <v>127</v>
      </c>
      <c r="AA181" s="42">
        <v>464.3</v>
      </c>
      <c r="AB181" s="41" t="s">
        <v>8</v>
      </c>
      <c r="AC181" s="39" t="s">
        <v>76</v>
      </c>
      <c r="AD181" s="43" t="s">
        <v>203</v>
      </c>
    </row>
    <row r="182" spans="1:30" s="5" customFormat="1" ht="30" customHeight="1">
      <c r="A182" s="31">
        <v>41</v>
      </c>
      <c r="B182" s="32" t="s">
        <v>29</v>
      </c>
      <c r="C182" s="31">
        <v>1</v>
      </c>
      <c r="D182" s="31">
        <v>53</v>
      </c>
      <c r="E182" s="31">
        <v>1988</v>
      </c>
      <c r="F182" s="33" t="s">
        <v>10</v>
      </c>
      <c r="G182" s="31" t="s">
        <v>3</v>
      </c>
      <c r="H182" s="31">
        <v>2</v>
      </c>
      <c r="I182" s="31">
        <v>2</v>
      </c>
      <c r="J182" s="31">
        <v>8</v>
      </c>
      <c r="K182" s="38">
        <v>130.7</v>
      </c>
      <c r="L182" s="38">
        <v>301.9</v>
      </c>
      <c r="M182" s="34">
        <v>301.9</v>
      </c>
      <c r="N182" s="53">
        <f t="shared" si="47"/>
        <v>310.7</v>
      </c>
      <c r="O182" s="46">
        <v>310.7</v>
      </c>
      <c r="P182" s="42">
        <v>1178</v>
      </c>
      <c r="Q182" s="37" t="s">
        <v>4</v>
      </c>
      <c r="R182" s="38">
        <v>243.6</v>
      </c>
      <c r="S182" s="34">
        <v>0</v>
      </c>
      <c r="T182" s="34">
        <v>0</v>
      </c>
      <c r="U182" s="34">
        <v>8.8</v>
      </c>
      <c r="V182" s="42">
        <v>0</v>
      </c>
      <c r="W182" s="34">
        <v>0</v>
      </c>
      <c r="X182" s="39" t="s">
        <v>279</v>
      </c>
      <c r="Y182" s="40">
        <v>49</v>
      </c>
      <c r="Z182" s="41" t="s">
        <v>127</v>
      </c>
      <c r="AA182" s="42">
        <v>488.5</v>
      </c>
      <c r="AB182" s="41" t="s">
        <v>8</v>
      </c>
      <c r="AC182" s="39" t="s">
        <v>76</v>
      </c>
      <c r="AD182" s="43" t="s">
        <v>203</v>
      </c>
    </row>
    <row r="183" spans="1:30" s="5" customFormat="1" ht="30" customHeight="1">
      <c r="A183" s="31">
        <v>42</v>
      </c>
      <c r="B183" s="32" t="s">
        <v>29</v>
      </c>
      <c r="C183" s="31">
        <v>1</v>
      </c>
      <c r="D183" s="31">
        <v>54</v>
      </c>
      <c r="E183" s="31">
        <v>1987</v>
      </c>
      <c r="F183" s="33" t="s">
        <v>10</v>
      </c>
      <c r="G183" s="31" t="s">
        <v>3</v>
      </c>
      <c r="H183" s="31">
        <v>2</v>
      </c>
      <c r="I183" s="31">
        <v>2</v>
      </c>
      <c r="J183" s="31">
        <v>8</v>
      </c>
      <c r="K183" s="38">
        <v>148.4</v>
      </c>
      <c r="L183" s="38">
        <v>294.9</v>
      </c>
      <c r="M183" s="34">
        <v>294.9</v>
      </c>
      <c r="N183" s="53">
        <f t="shared" si="47"/>
        <v>297.2</v>
      </c>
      <c r="O183" s="46">
        <v>297.2</v>
      </c>
      <c r="P183" s="42">
        <v>1196</v>
      </c>
      <c r="Q183" s="37" t="s">
        <v>4</v>
      </c>
      <c r="R183" s="38">
        <v>241.5</v>
      </c>
      <c r="S183" s="34">
        <v>0</v>
      </c>
      <c r="T183" s="34">
        <v>0</v>
      </c>
      <c r="U183" s="34">
        <v>2.3</v>
      </c>
      <c r="V183" s="42">
        <v>0</v>
      </c>
      <c r="W183" s="34">
        <v>0</v>
      </c>
      <c r="X183" s="39" t="s">
        <v>279</v>
      </c>
      <c r="Y183" s="40">
        <v>29</v>
      </c>
      <c r="Z183" s="41" t="s">
        <v>127</v>
      </c>
      <c r="AA183" s="42">
        <v>473</v>
      </c>
      <c r="AB183" s="41" t="s">
        <v>8</v>
      </c>
      <c r="AC183" s="39" t="s">
        <v>76</v>
      </c>
      <c r="AD183" s="43"/>
    </row>
    <row r="184" spans="1:30" s="5" customFormat="1" ht="30" customHeight="1">
      <c r="A184" s="31">
        <v>43</v>
      </c>
      <c r="B184" s="32" t="s">
        <v>29</v>
      </c>
      <c r="C184" s="31">
        <v>1</v>
      </c>
      <c r="D184" s="31">
        <v>55</v>
      </c>
      <c r="E184" s="31">
        <v>1990</v>
      </c>
      <c r="F184" s="33" t="s">
        <v>10</v>
      </c>
      <c r="G184" s="31" t="s">
        <v>3</v>
      </c>
      <c r="H184" s="31">
        <v>2</v>
      </c>
      <c r="I184" s="31">
        <v>2</v>
      </c>
      <c r="J184" s="31">
        <v>6</v>
      </c>
      <c r="K184" s="38">
        <v>149.1</v>
      </c>
      <c r="L184" s="38">
        <v>282.3</v>
      </c>
      <c r="M184" s="34">
        <v>282.3</v>
      </c>
      <c r="N184" s="53">
        <f t="shared" si="47"/>
        <v>286.90000000000003</v>
      </c>
      <c r="O184" s="46">
        <v>286.9</v>
      </c>
      <c r="P184" s="42">
        <v>1281</v>
      </c>
      <c r="Q184" s="37" t="s">
        <v>4</v>
      </c>
      <c r="R184" s="38">
        <v>234.5</v>
      </c>
      <c r="S184" s="34">
        <v>0</v>
      </c>
      <c r="T184" s="34">
        <v>0</v>
      </c>
      <c r="U184" s="34">
        <v>4.6</v>
      </c>
      <c r="V184" s="42">
        <v>0</v>
      </c>
      <c r="W184" s="34">
        <v>0</v>
      </c>
      <c r="X184" s="39" t="s">
        <v>279</v>
      </c>
      <c r="Y184" s="40">
        <v>38</v>
      </c>
      <c r="Z184" s="41"/>
      <c r="AA184" s="42">
        <v>443.3</v>
      </c>
      <c r="AB184" s="41" t="s">
        <v>8</v>
      </c>
      <c r="AC184" s="39" t="s">
        <v>301</v>
      </c>
      <c r="AD184" s="43"/>
    </row>
    <row r="185" spans="1:30" s="5" customFormat="1" ht="30" customHeight="1">
      <c r="A185" s="31">
        <v>44</v>
      </c>
      <c r="B185" s="32" t="s">
        <v>29</v>
      </c>
      <c r="C185" s="31">
        <v>1</v>
      </c>
      <c r="D185" s="31">
        <v>56</v>
      </c>
      <c r="E185" s="31">
        <v>1987</v>
      </c>
      <c r="F185" s="33" t="s">
        <v>7</v>
      </c>
      <c r="G185" s="31" t="s">
        <v>5</v>
      </c>
      <c r="H185" s="31">
        <v>1</v>
      </c>
      <c r="I185" s="31">
        <v>2</v>
      </c>
      <c r="J185" s="31">
        <v>6</v>
      </c>
      <c r="K185" s="38">
        <v>167.9</v>
      </c>
      <c r="L185" s="38">
        <v>266.5</v>
      </c>
      <c r="M185" s="34">
        <v>266.5</v>
      </c>
      <c r="N185" s="53">
        <f t="shared" si="47"/>
        <v>295.40000000000003</v>
      </c>
      <c r="O185" s="46">
        <v>303.14</v>
      </c>
      <c r="P185" s="42">
        <v>1054</v>
      </c>
      <c r="Q185" s="37" t="s">
        <v>4</v>
      </c>
      <c r="R185" s="38">
        <v>234.4</v>
      </c>
      <c r="S185" s="34">
        <v>33.54</v>
      </c>
      <c r="T185" s="34">
        <v>25.8</v>
      </c>
      <c r="U185" s="34">
        <v>3.1</v>
      </c>
      <c r="V185" s="42">
        <v>0</v>
      </c>
      <c r="W185" s="34">
        <v>0</v>
      </c>
      <c r="X185" s="39" t="s">
        <v>279</v>
      </c>
      <c r="Y185" s="40">
        <v>33</v>
      </c>
      <c r="Z185" s="41" t="s">
        <v>127</v>
      </c>
      <c r="AA185" s="42">
        <v>465.7</v>
      </c>
      <c r="AB185" s="41" t="s">
        <v>8</v>
      </c>
      <c r="AC185" s="39" t="s">
        <v>76</v>
      </c>
      <c r="AD185" s="43"/>
    </row>
    <row r="186" spans="1:30" s="52" customFormat="1" ht="30" customHeight="1">
      <c r="A186" s="31">
        <v>45</v>
      </c>
      <c r="B186" s="32" t="s">
        <v>29</v>
      </c>
      <c r="C186" s="31">
        <v>1</v>
      </c>
      <c r="D186" s="31">
        <v>59</v>
      </c>
      <c r="E186" s="31">
        <v>1985</v>
      </c>
      <c r="F186" s="33" t="s">
        <v>10</v>
      </c>
      <c r="G186" s="31" t="s">
        <v>3</v>
      </c>
      <c r="H186" s="31">
        <v>1</v>
      </c>
      <c r="I186" s="31">
        <v>2</v>
      </c>
      <c r="J186" s="31">
        <v>33</v>
      </c>
      <c r="K186" s="38">
        <v>563</v>
      </c>
      <c r="L186" s="38">
        <v>996.8</v>
      </c>
      <c r="M186" s="34">
        <v>996.8</v>
      </c>
      <c r="N186" s="53">
        <f t="shared" si="47"/>
        <v>1263.3999999999999</v>
      </c>
      <c r="O186" s="46">
        <v>1275.79</v>
      </c>
      <c r="P186" s="42">
        <v>4179</v>
      </c>
      <c r="Q186" s="37" t="s">
        <v>4</v>
      </c>
      <c r="R186" s="38">
        <v>742.4</v>
      </c>
      <c r="S186" s="34">
        <v>53.69</v>
      </c>
      <c r="T186" s="34">
        <v>41.3</v>
      </c>
      <c r="U186" s="34">
        <v>225.3</v>
      </c>
      <c r="V186" s="34">
        <v>0</v>
      </c>
      <c r="W186" s="42">
        <v>0</v>
      </c>
      <c r="X186" s="39" t="s">
        <v>279</v>
      </c>
      <c r="Y186" s="40">
        <v>49</v>
      </c>
      <c r="Z186" s="41" t="s">
        <v>129</v>
      </c>
      <c r="AA186" s="42">
        <v>1216.6</v>
      </c>
      <c r="AB186" s="41" t="s">
        <v>8</v>
      </c>
      <c r="AC186" s="39" t="s">
        <v>76</v>
      </c>
      <c r="AD186" s="43"/>
    </row>
    <row r="187" spans="1:30" s="5" customFormat="1" ht="30" customHeight="1">
      <c r="A187" s="31">
        <v>46</v>
      </c>
      <c r="B187" s="32" t="s">
        <v>29</v>
      </c>
      <c r="C187" s="31">
        <v>1</v>
      </c>
      <c r="D187" s="31">
        <v>64</v>
      </c>
      <c r="E187" s="31">
        <v>1991</v>
      </c>
      <c r="F187" s="33" t="s">
        <v>7</v>
      </c>
      <c r="G187" s="31" t="s">
        <v>5</v>
      </c>
      <c r="H187" s="31">
        <v>2</v>
      </c>
      <c r="I187" s="31">
        <v>2</v>
      </c>
      <c r="J187" s="31">
        <v>16</v>
      </c>
      <c r="K187" s="38">
        <v>618</v>
      </c>
      <c r="L187" s="38">
        <v>989</v>
      </c>
      <c r="M187" s="34">
        <v>1005.3</v>
      </c>
      <c r="N187" s="53">
        <f t="shared" si="47"/>
        <v>1092.5</v>
      </c>
      <c r="O187" s="46">
        <v>1108.8</v>
      </c>
      <c r="P187" s="42">
        <v>3431</v>
      </c>
      <c r="Q187" s="37" t="s">
        <v>23</v>
      </c>
      <c r="R187" s="38">
        <v>831.6</v>
      </c>
      <c r="S187" s="34">
        <v>62.9</v>
      </c>
      <c r="T187" s="34">
        <v>48.4</v>
      </c>
      <c r="U187" s="34">
        <v>55.1</v>
      </c>
      <c r="V187" s="34">
        <v>0</v>
      </c>
      <c r="W187" s="34">
        <v>14.4</v>
      </c>
      <c r="X187" s="39" t="s">
        <v>78</v>
      </c>
      <c r="Y187" s="40">
        <v>30</v>
      </c>
      <c r="Z187" s="41" t="s">
        <v>160</v>
      </c>
      <c r="AA187" s="70">
        <v>1460.3</v>
      </c>
      <c r="AB187" s="41" t="s">
        <v>8</v>
      </c>
      <c r="AC187" s="39" t="s">
        <v>153</v>
      </c>
      <c r="AD187" s="43"/>
    </row>
    <row r="188" spans="1:30" s="5" customFormat="1" ht="30" customHeight="1">
      <c r="A188" s="31">
        <v>47</v>
      </c>
      <c r="B188" s="32" t="s">
        <v>29</v>
      </c>
      <c r="C188" s="31">
        <v>1</v>
      </c>
      <c r="D188" s="31">
        <v>60</v>
      </c>
      <c r="E188" s="31">
        <v>1983</v>
      </c>
      <c r="F188" s="33" t="s">
        <v>10</v>
      </c>
      <c r="G188" s="31" t="s">
        <v>3</v>
      </c>
      <c r="H188" s="31">
        <v>1</v>
      </c>
      <c r="I188" s="31">
        <v>2</v>
      </c>
      <c r="J188" s="31">
        <v>42</v>
      </c>
      <c r="K188" s="34">
        <v>745.2</v>
      </c>
      <c r="L188" s="38">
        <v>937</v>
      </c>
      <c r="M188" s="53">
        <v>948.9</v>
      </c>
      <c r="N188" s="53">
        <f t="shared" si="47"/>
        <v>1251.2</v>
      </c>
      <c r="O188" s="35">
        <v>1263.1</v>
      </c>
      <c r="P188" s="42">
        <v>4181</v>
      </c>
      <c r="Q188" s="37" t="s">
        <v>4</v>
      </c>
      <c r="R188" s="38">
        <v>966.8</v>
      </c>
      <c r="S188" s="53">
        <v>48.230000000000004</v>
      </c>
      <c r="T188" s="42">
        <v>37.1</v>
      </c>
      <c r="U188" s="34">
        <v>277.1</v>
      </c>
      <c r="V188" s="34">
        <v>0</v>
      </c>
      <c r="W188" s="34">
        <v>0</v>
      </c>
      <c r="X188" s="39" t="s">
        <v>193</v>
      </c>
      <c r="Y188" s="40">
        <v>40</v>
      </c>
      <c r="Z188" s="41" t="s">
        <v>126</v>
      </c>
      <c r="AA188" s="42">
        <v>1547.9</v>
      </c>
      <c r="AB188" s="41" t="s">
        <v>58</v>
      </c>
      <c r="AC188" s="39" t="s">
        <v>302</v>
      </c>
      <c r="AD188" s="43"/>
    </row>
    <row r="189" spans="1:30" s="5" customFormat="1" ht="30" customHeight="1">
      <c r="A189" s="31">
        <v>48</v>
      </c>
      <c r="B189" s="32" t="s">
        <v>29</v>
      </c>
      <c r="C189" s="31">
        <v>1</v>
      </c>
      <c r="D189" s="31">
        <v>65</v>
      </c>
      <c r="E189" s="31">
        <v>1983</v>
      </c>
      <c r="F189" s="33" t="s">
        <v>10</v>
      </c>
      <c r="G189" s="31" t="s">
        <v>3</v>
      </c>
      <c r="H189" s="31">
        <v>2</v>
      </c>
      <c r="I189" s="31">
        <v>2</v>
      </c>
      <c r="J189" s="31">
        <v>32</v>
      </c>
      <c r="K189" s="34">
        <v>579.8</v>
      </c>
      <c r="L189" s="38">
        <v>1061.5</v>
      </c>
      <c r="M189" s="53">
        <v>1061.5</v>
      </c>
      <c r="N189" s="53">
        <f t="shared" si="47"/>
        <v>1286.9</v>
      </c>
      <c r="O189" s="35">
        <v>1286.9</v>
      </c>
      <c r="P189" s="42">
        <v>4173</v>
      </c>
      <c r="Q189" s="37" t="s">
        <v>4</v>
      </c>
      <c r="R189" s="38">
        <v>987</v>
      </c>
      <c r="S189" s="53">
        <v>59.02</v>
      </c>
      <c r="T189" s="42">
        <v>45.4</v>
      </c>
      <c r="U189" s="34">
        <v>180</v>
      </c>
      <c r="V189" s="34">
        <v>0</v>
      </c>
      <c r="W189" s="53">
        <v>0</v>
      </c>
      <c r="X189" s="39" t="s">
        <v>279</v>
      </c>
      <c r="Y189" s="40">
        <v>11</v>
      </c>
      <c r="Z189" s="41" t="s">
        <v>126</v>
      </c>
      <c r="AA189" s="42">
        <v>1647.5</v>
      </c>
      <c r="AB189" s="41" t="s">
        <v>8</v>
      </c>
      <c r="AC189" s="39" t="s">
        <v>76</v>
      </c>
      <c r="AD189" s="43"/>
    </row>
    <row r="190" spans="1:30" s="5" customFormat="1" ht="30" customHeight="1">
      <c r="A190" s="31"/>
      <c r="B190" s="72" t="s">
        <v>361</v>
      </c>
      <c r="C190" s="71">
        <f>SUM(C145,C148:C149,C150:C151,C153:C154,C155:C156,C157:C158,C159,C160:C161,C162,C164:C165,C166,C167:C168,C169:C170,C171:C172,)</f>
        <v>24</v>
      </c>
      <c r="D190" s="71"/>
      <c r="E190" s="71"/>
      <c r="F190" s="71"/>
      <c r="G190" s="71"/>
      <c r="H190" s="71">
        <f aca="true" t="shared" si="53" ref="H190:AA190">SUM(H145,H148:H149,H150:H151,H153:H154,H155:H156,H157:H158,H159,H160:H161,H162,H164:H165,H166,H167:H168,H169:H170,H171:H172,)</f>
        <v>48</v>
      </c>
      <c r="I190" s="71"/>
      <c r="J190" s="71">
        <f t="shared" si="53"/>
        <v>384</v>
      </c>
      <c r="K190" s="73">
        <f t="shared" si="53"/>
        <v>11908.199999999999</v>
      </c>
      <c r="L190" s="73">
        <f t="shared" si="53"/>
        <v>21378.200000000008</v>
      </c>
      <c r="M190" s="73">
        <f t="shared" si="53"/>
        <v>22919.600000000006</v>
      </c>
      <c r="N190" s="73">
        <f t="shared" si="53"/>
        <v>25562.299999999996</v>
      </c>
      <c r="O190" s="73">
        <f t="shared" si="53"/>
        <v>27971.72</v>
      </c>
      <c r="P190" s="73">
        <f t="shared" si="53"/>
        <v>83904</v>
      </c>
      <c r="Q190" s="71"/>
      <c r="R190" s="73">
        <f t="shared" si="53"/>
        <v>18192.399999999998</v>
      </c>
      <c r="S190" s="73">
        <f t="shared" si="53"/>
        <v>2170.25</v>
      </c>
      <c r="T190" s="73">
        <f t="shared" si="53"/>
        <v>1669.3999999999999</v>
      </c>
      <c r="U190" s="73">
        <f t="shared" si="53"/>
        <v>2514.6999999999994</v>
      </c>
      <c r="V190" s="73">
        <f t="shared" si="53"/>
        <v>1479.6</v>
      </c>
      <c r="W190" s="73">
        <f t="shared" si="53"/>
        <v>61.8</v>
      </c>
      <c r="X190" s="71"/>
      <c r="Y190" s="71"/>
      <c r="Z190" s="71"/>
      <c r="AA190" s="73">
        <f t="shared" si="53"/>
        <v>32101.200000000004</v>
      </c>
      <c r="AB190" s="71"/>
      <c r="AC190" s="71"/>
      <c r="AD190" s="71"/>
    </row>
    <row r="191" spans="1:30" s="5" customFormat="1" ht="30" customHeight="1">
      <c r="A191" s="31"/>
      <c r="B191" s="72" t="s">
        <v>327</v>
      </c>
      <c r="C191" s="71">
        <f>SUM(C146,C152,C173,C177,C178,C181,C182)</f>
        <v>7</v>
      </c>
      <c r="D191" s="71"/>
      <c r="E191" s="71"/>
      <c r="F191" s="71"/>
      <c r="G191" s="71"/>
      <c r="H191" s="71">
        <f aca="true" t="shared" si="54" ref="H191:AA191">SUM(H146,H152,H173,H177,H178,H181,H182)</f>
        <v>15</v>
      </c>
      <c r="I191" s="71"/>
      <c r="J191" s="71">
        <f t="shared" si="54"/>
        <v>84</v>
      </c>
      <c r="K191" s="73">
        <f t="shared" si="54"/>
        <v>2296.2</v>
      </c>
      <c r="L191" s="73">
        <f t="shared" si="54"/>
        <v>4127.400000000001</v>
      </c>
      <c r="M191" s="73">
        <f t="shared" si="54"/>
        <v>4369.6</v>
      </c>
      <c r="N191" s="73">
        <f t="shared" si="54"/>
        <v>4703.3</v>
      </c>
      <c r="O191" s="73">
        <f t="shared" si="54"/>
        <v>5050.62</v>
      </c>
      <c r="P191" s="73">
        <f t="shared" si="54"/>
        <v>15585</v>
      </c>
      <c r="Q191" s="71"/>
      <c r="R191" s="73">
        <f t="shared" si="54"/>
        <v>3488.6000000000004</v>
      </c>
      <c r="S191" s="73">
        <f t="shared" si="54"/>
        <v>455.52</v>
      </c>
      <c r="T191" s="73">
        <f t="shared" si="54"/>
        <v>350.4</v>
      </c>
      <c r="U191" s="73">
        <f t="shared" si="54"/>
        <v>225.5</v>
      </c>
      <c r="V191" s="73">
        <f t="shared" si="54"/>
        <v>123.4</v>
      </c>
      <c r="W191" s="73">
        <f t="shared" si="54"/>
        <v>118.8</v>
      </c>
      <c r="X191" s="71"/>
      <c r="Y191" s="71"/>
      <c r="Z191" s="71"/>
      <c r="AA191" s="73">
        <f t="shared" si="54"/>
        <v>6606.4</v>
      </c>
      <c r="AB191" s="71"/>
      <c r="AC191" s="71"/>
      <c r="AD191" s="71"/>
    </row>
    <row r="192" spans="1:30" s="5" customFormat="1" ht="30" customHeight="1">
      <c r="A192" s="54"/>
      <c r="B192" s="55" t="s">
        <v>298</v>
      </c>
      <c r="C192" s="71">
        <f>SUM(C145:C189)</f>
        <v>45</v>
      </c>
      <c r="D192" s="71"/>
      <c r="E192" s="71"/>
      <c r="F192" s="71"/>
      <c r="G192" s="71"/>
      <c r="H192" s="71">
        <f>SUM(H145:H148,H149:H150,H151:H152,H153:H189)</f>
        <v>89</v>
      </c>
      <c r="I192" s="71"/>
      <c r="J192" s="71">
        <f aca="true" t="shared" si="55" ref="J192:P192">SUM(J145:J148,J149:J150,J151:J152,J153:J189)</f>
        <v>677</v>
      </c>
      <c r="K192" s="73">
        <f t="shared" si="55"/>
        <v>19169.199999999997</v>
      </c>
      <c r="L192" s="73">
        <f t="shared" si="55"/>
        <v>33825.60000000002</v>
      </c>
      <c r="M192" s="73">
        <f t="shared" si="55"/>
        <v>35799.80000000002</v>
      </c>
      <c r="N192" s="53">
        <f t="shared" si="47"/>
        <v>39962.60000000002</v>
      </c>
      <c r="O192" s="73">
        <f t="shared" si="55"/>
        <v>43009.71000000001</v>
      </c>
      <c r="P192" s="73">
        <f t="shared" si="55"/>
        <v>133005</v>
      </c>
      <c r="Q192" s="71"/>
      <c r="R192" s="73">
        <f aca="true" t="shared" si="56" ref="R192:W192">SUM(R145:R148,R149:R150,R151:R152,R153:R189)</f>
        <v>28849.4</v>
      </c>
      <c r="S192" s="73">
        <f t="shared" si="56"/>
        <v>3244.1900000000005</v>
      </c>
      <c r="T192" s="73">
        <f t="shared" si="56"/>
        <v>2495.5</v>
      </c>
      <c r="U192" s="73">
        <f t="shared" si="56"/>
        <v>3641.5</v>
      </c>
      <c r="V192" s="73">
        <f t="shared" si="56"/>
        <v>1651.8</v>
      </c>
      <c r="W192" s="73">
        <f t="shared" si="56"/>
        <v>307.4</v>
      </c>
      <c r="X192" s="71"/>
      <c r="Y192" s="71"/>
      <c r="Z192" s="71"/>
      <c r="AA192" s="73">
        <f>SUM(AA145:AA148,AA149:AA150,AA151:AA152,AA153:AA189)</f>
        <v>50578.80000000001</v>
      </c>
      <c r="AB192" s="71"/>
      <c r="AC192" s="71"/>
      <c r="AD192" s="71"/>
    </row>
    <row r="193" spans="1:31" s="5" customFormat="1" ht="30" customHeight="1">
      <c r="A193" s="31"/>
      <c r="B193" s="72" t="s">
        <v>289</v>
      </c>
      <c r="C193" s="71">
        <f>SUM(C146,C147,C148,C151,C152,C153,C154,C157,C161:C162,C164:C172,C175:C178,C181:C186,C189)</f>
        <v>30</v>
      </c>
      <c r="D193" s="71"/>
      <c r="E193" s="71"/>
      <c r="F193" s="71"/>
      <c r="G193" s="71"/>
      <c r="H193" s="71">
        <f aca="true" t="shared" si="57" ref="H193:AA193">SUM(H146,H147,H148,H151,H152,H153,H154,H157,H161:H162,H164:H172,H175:H178,H181:H186,H189)</f>
        <v>60</v>
      </c>
      <c r="I193" s="71"/>
      <c r="J193" s="71">
        <f t="shared" si="57"/>
        <v>445</v>
      </c>
      <c r="K193" s="73">
        <f t="shared" si="57"/>
        <v>12281.699999999999</v>
      </c>
      <c r="L193" s="73">
        <f t="shared" si="57"/>
        <v>22080.2</v>
      </c>
      <c r="M193" s="73">
        <f t="shared" si="57"/>
        <v>23327.4</v>
      </c>
      <c r="N193" s="73">
        <f t="shared" si="57"/>
        <v>25962.100000000002</v>
      </c>
      <c r="O193" s="73">
        <f t="shared" si="57"/>
        <v>27708.590000000007</v>
      </c>
      <c r="P193" s="73">
        <f t="shared" si="57"/>
        <v>86418</v>
      </c>
      <c r="Q193" s="71"/>
      <c r="R193" s="73">
        <f t="shared" si="57"/>
        <v>18876</v>
      </c>
      <c r="S193" s="73">
        <f t="shared" si="57"/>
        <v>2222.5099999999998</v>
      </c>
      <c r="T193" s="73">
        <f t="shared" si="57"/>
        <v>1709.6000000000001</v>
      </c>
      <c r="U193" s="73">
        <f t="shared" si="57"/>
        <v>2172.2999999999997</v>
      </c>
      <c r="V193" s="73">
        <f t="shared" si="57"/>
        <v>1099</v>
      </c>
      <c r="W193" s="73">
        <f t="shared" si="57"/>
        <v>148.2</v>
      </c>
      <c r="X193" s="71"/>
      <c r="Y193" s="71"/>
      <c r="Z193" s="71"/>
      <c r="AA193" s="73">
        <f t="shared" si="57"/>
        <v>34437.5</v>
      </c>
      <c r="AB193" s="71"/>
      <c r="AC193" s="71"/>
      <c r="AD193" s="71"/>
      <c r="AE193" s="77"/>
    </row>
    <row r="194" spans="1:30" s="5" customFormat="1" ht="30" customHeight="1">
      <c r="A194" s="31"/>
      <c r="B194" s="72" t="s">
        <v>319</v>
      </c>
      <c r="C194" s="71">
        <f>SUM(C174)</f>
        <v>1</v>
      </c>
      <c r="D194" s="71"/>
      <c r="E194" s="71"/>
      <c r="F194" s="71"/>
      <c r="G194" s="71"/>
      <c r="H194" s="71">
        <f aca="true" t="shared" si="58" ref="H194:AA194">SUM(H174)</f>
        <v>2</v>
      </c>
      <c r="I194" s="71"/>
      <c r="J194" s="71">
        <f t="shared" si="58"/>
        <v>8</v>
      </c>
      <c r="K194" s="73">
        <f t="shared" si="58"/>
        <v>280.8</v>
      </c>
      <c r="L194" s="73">
        <f t="shared" si="58"/>
        <v>502.5</v>
      </c>
      <c r="M194" s="73">
        <f t="shared" si="58"/>
        <v>551.3</v>
      </c>
      <c r="N194" s="53">
        <f t="shared" si="47"/>
        <v>650.4</v>
      </c>
      <c r="O194" s="73">
        <f t="shared" si="58"/>
        <v>720.7</v>
      </c>
      <c r="P194" s="73">
        <f t="shared" si="58"/>
        <v>2860</v>
      </c>
      <c r="Q194" s="71"/>
      <c r="R194" s="73">
        <f t="shared" si="58"/>
        <v>509.2</v>
      </c>
      <c r="S194" s="73">
        <f t="shared" si="58"/>
        <v>93.1</v>
      </c>
      <c r="T194" s="73">
        <f t="shared" si="58"/>
        <v>71.6</v>
      </c>
      <c r="U194" s="73">
        <f t="shared" si="58"/>
        <v>76.3</v>
      </c>
      <c r="V194" s="73">
        <f t="shared" si="58"/>
        <v>48.8</v>
      </c>
      <c r="W194" s="73">
        <f t="shared" si="58"/>
        <v>0</v>
      </c>
      <c r="X194" s="71"/>
      <c r="Y194" s="71"/>
      <c r="Z194" s="71"/>
      <c r="AA194" s="73">
        <f t="shared" si="58"/>
        <v>442.2</v>
      </c>
      <c r="AB194" s="71"/>
      <c r="AC194" s="71"/>
      <c r="AD194" s="71"/>
    </row>
    <row r="195" spans="1:30" s="5" customFormat="1" ht="30" customHeight="1">
      <c r="A195" s="31"/>
      <c r="B195" s="72" t="s">
        <v>238</v>
      </c>
      <c r="C195" s="71">
        <f>SUM(C145,C156,C159,C163,C149,C155,C150,C158,C173,C179,C180,C187,C188)</f>
        <v>13</v>
      </c>
      <c r="D195" s="71"/>
      <c r="E195" s="71"/>
      <c r="F195" s="71"/>
      <c r="G195" s="71"/>
      <c r="H195" s="71">
        <f aca="true" t="shared" si="59" ref="H195:AA195">SUM(H145,H156,H159,H163,H149,H155,H150,H158,H173,H179,H180,H187,H188)</f>
        <v>25</v>
      </c>
      <c r="I195" s="71"/>
      <c r="J195" s="71">
        <f t="shared" si="59"/>
        <v>208</v>
      </c>
      <c r="K195" s="73">
        <f t="shared" si="59"/>
        <v>6112.5</v>
      </c>
      <c r="L195" s="73">
        <f t="shared" si="59"/>
        <v>10350.300000000001</v>
      </c>
      <c r="M195" s="73">
        <f t="shared" si="59"/>
        <v>10997.9</v>
      </c>
      <c r="N195" s="73">
        <f t="shared" si="59"/>
        <v>12221.800000000001</v>
      </c>
      <c r="O195" s="73">
        <f t="shared" si="59"/>
        <v>13034.07</v>
      </c>
      <c r="P195" s="73">
        <f t="shared" si="59"/>
        <v>40288</v>
      </c>
      <c r="Q195" s="71"/>
      <c r="R195" s="73">
        <f t="shared" si="59"/>
        <v>8869.699999999999</v>
      </c>
      <c r="S195" s="73">
        <f t="shared" si="59"/>
        <v>840.7</v>
      </c>
      <c r="T195" s="73">
        <f t="shared" si="59"/>
        <v>646.7</v>
      </c>
      <c r="U195" s="73">
        <f t="shared" si="59"/>
        <v>1224.8000000000002</v>
      </c>
      <c r="V195" s="73">
        <f t="shared" si="59"/>
        <v>473.4</v>
      </c>
      <c r="W195" s="73">
        <f t="shared" si="59"/>
        <v>159.20000000000002</v>
      </c>
      <c r="X195" s="71"/>
      <c r="Y195" s="71"/>
      <c r="Z195" s="71"/>
      <c r="AA195" s="73">
        <f t="shared" si="59"/>
        <v>14508.599999999999</v>
      </c>
      <c r="AB195" s="71"/>
      <c r="AC195" s="71"/>
      <c r="AD195" s="71"/>
    </row>
    <row r="196" spans="1:30" s="5" customFormat="1" ht="30" customHeight="1">
      <c r="A196" s="31"/>
      <c r="B196" s="72" t="s">
        <v>229</v>
      </c>
      <c r="C196" s="71">
        <f>SUM(C160)</f>
        <v>1</v>
      </c>
      <c r="D196" s="71"/>
      <c r="E196" s="71"/>
      <c r="F196" s="71"/>
      <c r="G196" s="71"/>
      <c r="H196" s="71">
        <f>SUM(H160)</f>
        <v>2</v>
      </c>
      <c r="I196" s="71"/>
      <c r="J196" s="71">
        <f aca="true" t="shared" si="60" ref="J196:P196">SUM(J160)</f>
        <v>16</v>
      </c>
      <c r="K196" s="73">
        <f t="shared" si="60"/>
        <v>494.2</v>
      </c>
      <c r="L196" s="73">
        <f t="shared" si="60"/>
        <v>892.6</v>
      </c>
      <c r="M196" s="73">
        <f t="shared" si="60"/>
        <v>923.2</v>
      </c>
      <c r="N196" s="53">
        <f t="shared" si="47"/>
        <v>1128.3</v>
      </c>
      <c r="O196" s="74">
        <f t="shared" si="60"/>
        <v>1546.35</v>
      </c>
      <c r="P196" s="73">
        <f t="shared" si="60"/>
        <v>3439</v>
      </c>
      <c r="Q196" s="71"/>
      <c r="R196" s="73">
        <f aca="true" t="shared" si="61" ref="R196:W196">SUM(R160)</f>
        <v>594.5</v>
      </c>
      <c r="S196" s="73">
        <f t="shared" si="61"/>
        <v>87.88</v>
      </c>
      <c r="T196" s="73">
        <f t="shared" si="61"/>
        <v>67.6</v>
      </c>
      <c r="U196" s="73">
        <f t="shared" si="61"/>
        <v>168.1</v>
      </c>
      <c r="V196" s="73">
        <f t="shared" si="61"/>
        <v>30.6</v>
      </c>
      <c r="W196" s="73">
        <f t="shared" si="61"/>
        <v>0</v>
      </c>
      <c r="X196" s="71"/>
      <c r="Y196" s="71"/>
      <c r="Z196" s="71"/>
      <c r="AA196" s="73">
        <f>SUM(AA160)</f>
        <v>1190.5</v>
      </c>
      <c r="AB196" s="71"/>
      <c r="AC196" s="71"/>
      <c r="AD196" s="43"/>
    </row>
    <row r="197" spans="1:30" s="52" customFormat="1" ht="30" customHeight="1">
      <c r="A197" s="31">
        <v>1</v>
      </c>
      <c r="B197" s="32" t="s">
        <v>295</v>
      </c>
      <c r="C197" s="59">
        <v>1</v>
      </c>
      <c r="D197" s="31">
        <v>2</v>
      </c>
      <c r="E197" s="31">
        <v>1990</v>
      </c>
      <c r="F197" s="33" t="s">
        <v>10</v>
      </c>
      <c r="G197" s="31" t="s">
        <v>3</v>
      </c>
      <c r="H197" s="31">
        <v>1</v>
      </c>
      <c r="I197" s="31">
        <v>2</v>
      </c>
      <c r="J197" s="31">
        <v>24</v>
      </c>
      <c r="K197" s="34">
        <v>1077</v>
      </c>
      <c r="L197" s="38">
        <v>1077</v>
      </c>
      <c r="M197" s="53">
        <v>1077</v>
      </c>
      <c r="N197" s="53">
        <f t="shared" si="47"/>
        <v>1326.7</v>
      </c>
      <c r="O197" s="35">
        <v>1326.7</v>
      </c>
      <c r="P197" s="42">
        <v>4190</v>
      </c>
      <c r="Q197" s="37" t="s">
        <v>4</v>
      </c>
      <c r="R197" s="38">
        <v>897.8</v>
      </c>
      <c r="S197" s="53">
        <v>62.010000000000005</v>
      </c>
      <c r="T197" s="42">
        <v>47.7</v>
      </c>
      <c r="U197" s="34">
        <v>202</v>
      </c>
      <c r="V197" s="34">
        <v>0</v>
      </c>
      <c r="W197" s="53">
        <v>0</v>
      </c>
      <c r="X197" s="39" t="s">
        <v>279</v>
      </c>
      <c r="Y197" s="40">
        <v>34</v>
      </c>
      <c r="Z197" s="41" t="s">
        <v>130</v>
      </c>
      <c r="AA197" s="42">
        <v>1248.1</v>
      </c>
      <c r="AB197" s="41" t="s">
        <v>8</v>
      </c>
      <c r="AC197" s="39" t="s">
        <v>76</v>
      </c>
      <c r="AD197" s="43"/>
    </row>
    <row r="198" spans="1:31" s="5" customFormat="1" ht="30" customHeight="1">
      <c r="A198" s="31">
        <v>2</v>
      </c>
      <c r="B198" s="32" t="s">
        <v>30</v>
      </c>
      <c r="C198" s="31">
        <v>1</v>
      </c>
      <c r="D198" s="31">
        <v>7</v>
      </c>
      <c r="E198" s="31">
        <v>1986</v>
      </c>
      <c r="F198" s="33" t="s">
        <v>7</v>
      </c>
      <c r="G198" s="31" t="s">
        <v>5</v>
      </c>
      <c r="H198" s="31">
        <v>2</v>
      </c>
      <c r="I198" s="31">
        <v>2</v>
      </c>
      <c r="J198" s="31">
        <v>16</v>
      </c>
      <c r="K198" s="38">
        <v>502.2</v>
      </c>
      <c r="L198" s="38">
        <v>904.6</v>
      </c>
      <c r="M198" s="34">
        <v>967.6</v>
      </c>
      <c r="N198" s="53">
        <f t="shared" si="47"/>
        <v>1149.7</v>
      </c>
      <c r="O198" s="46">
        <v>1576.51</v>
      </c>
      <c r="P198" s="42">
        <v>3488</v>
      </c>
      <c r="Q198" s="37" t="s">
        <v>4</v>
      </c>
      <c r="R198" s="38">
        <v>670</v>
      </c>
      <c r="S198" s="34">
        <v>90.09</v>
      </c>
      <c r="T198" s="34">
        <v>69.3</v>
      </c>
      <c r="U198" s="34">
        <v>175.8</v>
      </c>
      <c r="V198" s="34">
        <v>63</v>
      </c>
      <c r="W198" s="34">
        <v>0</v>
      </c>
      <c r="X198" s="39" t="s">
        <v>88</v>
      </c>
      <c r="Y198" s="40">
        <v>25</v>
      </c>
      <c r="Z198" s="41" t="s">
        <v>131</v>
      </c>
      <c r="AA198" s="42">
        <v>1487.7</v>
      </c>
      <c r="AB198" s="41" t="s">
        <v>8</v>
      </c>
      <c r="AC198" s="39" t="s">
        <v>76</v>
      </c>
      <c r="AD198" s="43" t="s">
        <v>202</v>
      </c>
      <c r="AE198" s="51"/>
    </row>
    <row r="199" spans="1:31" s="5" customFormat="1" ht="30" customHeight="1">
      <c r="A199" s="31">
        <v>3</v>
      </c>
      <c r="B199" s="32" t="s">
        <v>30</v>
      </c>
      <c r="C199" s="31">
        <v>1</v>
      </c>
      <c r="D199" s="31">
        <v>8</v>
      </c>
      <c r="E199" s="31">
        <v>1986</v>
      </c>
      <c r="F199" s="33" t="s">
        <v>7</v>
      </c>
      <c r="G199" s="31" t="s">
        <v>5</v>
      </c>
      <c r="H199" s="31">
        <v>2</v>
      </c>
      <c r="I199" s="31">
        <v>2</v>
      </c>
      <c r="J199" s="31">
        <v>16</v>
      </c>
      <c r="K199" s="38">
        <v>500.5</v>
      </c>
      <c r="L199" s="38">
        <v>902.3</v>
      </c>
      <c r="M199" s="34">
        <v>965.3</v>
      </c>
      <c r="N199" s="53">
        <f t="shared" si="47"/>
        <v>1078.6</v>
      </c>
      <c r="O199" s="46">
        <v>1162.75</v>
      </c>
      <c r="P199" s="42">
        <v>3536</v>
      </c>
      <c r="Q199" s="37" t="s">
        <v>4</v>
      </c>
      <c r="R199" s="38">
        <v>779.2</v>
      </c>
      <c r="S199" s="34">
        <v>91.65</v>
      </c>
      <c r="T199" s="34">
        <v>70.5</v>
      </c>
      <c r="U199" s="34">
        <v>105.8</v>
      </c>
      <c r="V199" s="42">
        <v>63</v>
      </c>
      <c r="W199" s="34">
        <v>0</v>
      </c>
      <c r="X199" s="39" t="s">
        <v>279</v>
      </c>
      <c r="Y199" s="40">
        <v>35</v>
      </c>
      <c r="Z199" s="41" t="s">
        <v>131</v>
      </c>
      <c r="AA199" s="42">
        <v>1244</v>
      </c>
      <c r="AB199" s="41" t="s">
        <v>8</v>
      </c>
      <c r="AC199" s="39" t="s">
        <v>76</v>
      </c>
      <c r="AD199" s="43" t="s">
        <v>202</v>
      </c>
      <c r="AE199" s="51"/>
    </row>
    <row r="200" spans="1:31" s="5" customFormat="1" ht="30" customHeight="1">
      <c r="A200" s="31">
        <v>4</v>
      </c>
      <c r="B200" s="32" t="s">
        <v>30</v>
      </c>
      <c r="C200" s="31">
        <v>1</v>
      </c>
      <c r="D200" s="31">
        <v>9</v>
      </c>
      <c r="E200" s="31">
        <v>1986</v>
      </c>
      <c r="F200" s="33" t="s">
        <v>7</v>
      </c>
      <c r="G200" s="31" t="s">
        <v>5</v>
      </c>
      <c r="H200" s="31">
        <v>2</v>
      </c>
      <c r="I200" s="31">
        <v>2</v>
      </c>
      <c r="J200" s="31">
        <v>16</v>
      </c>
      <c r="K200" s="38">
        <v>501.8</v>
      </c>
      <c r="L200" s="38">
        <v>902.3</v>
      </c>
      <c r="M200" s="34">
        <v>965.3</v>
      </c>
      <c r="N200" s="53">
        <f t="shared" si="47"/>
        <v>1072</v>
      </c>
      <c r="O200" s="46">
        <v>1155.22</v>
      </c>
      <c r="P200" s="42">
        <v>3493</v>
      </c>
      <c r="Q200" s="37" t="s">
        <v>4</v>
      </c>
      <c r="R200" s="38">
        <v>773.9</v>
      </c>
      <c r="S200" s="34">
        <v>87.62</v>
      </c>
      <c r="T200" s="34">
        <v>67.4</v>
      </c>
      <c r="U200" s="34">
        <v>102.3</v>
      </c>
      <c r="V200" s="42">
        <v>63</v>
      </c>
      <c r="W200" s="34">
        <v>0</v>
      </c>
      <c r="X200" s="39" t="s">
        <v>279</v>
      </c>
      <c r="Y200" s="40">
        <v>36</v>
      </c>
      <c r="Z200" s="41" t="s">
        <v>131</v>
      </c>
      <c r="AA200" s="42">
        <v>1481.1</v>
      </c>
      <c r="AB200" s="41" t="s">
        <v>8</v>
      </c>
      <c r="AC200" s="39" t="s">
        <v>76</v>
      </c>
      <c r="AD200" s="43" t="s">
        <v>202</v>
      </c>
      <c r="AE200" s="51"/>
    </row>
    <row r="201" spans="1:30" s="5" customFormat="1" ht="30" customHeight="1">
      <c r="A201" s="31">
        <v>5</v>
      </c>
      <c r="B201" s="32" t="s">
        <v>30</v>
      </c>
      <c r="C201" s="31">
        <v>1</v>
      </c>
      <c r="D201" s="31">
        <v>10</v>
      </c>
      <c r="E201" s="31">
        <v>1986</v>
      </c>
      <c r="F201" s="33" t="s">
        <v>7</v>
      </c>
      <c r="G201" s="31" t="s">
        <v>5</v>
      </c>
      <c r="H201" s="31">
        <v>2</v>
      </c>
      <c r="I201" s="31">
        <v>2</v>
      </c>
      <c r="J201" s="31">
        <v>16</v>
      </c>
      <c r="K201" s="38">
        <v>507.4</v>
      </c>
      <c r="L201" s="38">
        <v>902.4</v>
      </c>
      <c r="M201" s="34">
        <v>965.4</v>
      </c>
      <c r="N201" s="53">
        <f t="shared" si="47"/>
        <v>1075.8</v>
      </c>
      <c r="O201" s="46">
        <v>1159.56</v>
      </c>
      <c r="P201" s="42">
        <v>3548</v>
      </c>
      <c r="Q201" s="37" t="s">
        <v>4</v>
      </c>
      <c r="R201" s="38">
        <v>833</v>
      </c>
      <c r="S201" s="34">
        <v>89.96</v>
      </c>
      <c r="T201" s="34">
        <v>69.2</v>
      </c>
      <c r="U201" s="34">
        <v>104.2</v>
      </c>
      <c r="V201" s="42">
        <v>63</v>
      </c>
      <c r="W201" s="34">
        <v>0</v>
      </c>
      <c r="X201" s="39" t="s">
        <v>279</v>
      </c>
      <c r="Y201" s="40">
        <v>37</v>
      </c>
      <c r="Z201" s="41" t="s">
        <v>131</v>
      </c>
      <c r="AA201" s="42">
        <v>1812.2</v>
      </c>
      <c r="AB201" s="41" t="s">
        <v>8</v>
      </c>
      <c r="AC201" s="39" t="s">
        <v>76</v>
      </c>
      <c r="AD201" s="43"/>
    </row>
    <row r="202" spans="1:31" s="5" customFormat="1" ht="30" customHeight="1">
      <c r="A202" s="31">
        <v>6</v>
      </c>
      <c r="B202" s="32" t="s">
        <v>30</v>
      </c>
      <c r="C202" s="31">
        <v>1</v>
      </c>
      <c r="D202" s="31">
        <v>11</v>
      </c>
      <c r="E202" s="31">
        <v>1986</v>
      </c>
      <c r="F202" s="33" t="s">
        <v>7</v>
      </c>
      <c r="G202" s="31" t="s">
        <v>5</v>
      </c>
      <c r="H202" s="31">
        <v>2</v>
      </c>
      <c r="I202" s="31">
        <v>2</v>
      </c>
      <c r="J202" s="31">
        <v>16</v>
      </c>
      <c r="K202" s="38">
        <v>499.4</v>
      </c>
      <c r="L202" s="38">
        <v>906.2</v>
      </c>
      <c r="M202" s="34">
        <v>969.2</v>
      </c>
      <c r="N202" s="53">
        <f t="shared" si="47"/>
        <v>1083.1000000000001</v>
      </c>
      <c r="O202" s="46">
        <v>1167.46</v>
      </c>
      <c r="P202" s="42">
        <v>3508</v>
      </c>
      <c r="Q202" s="37" t="s">
        <v>4</v>
      </c>
      <c r="R202" s="38">
        <v>774.7</v>
      </c>
      <c r="S202" s="34">
        <v>92.56</v>
      </c>
      <c r="T202" s="34">
        <v>71.2</v>
      </c>
      <c r="U202" s="34">
        <v>105.7</v>
      </c>
      <c r="V202" s="42">
        <v>63</v>
      </c>
      <c r="W202" s="34">
        <v>0</v>
      </c>
      <c r="X202" s="39" t="s">
        <v>279</v>
      </c>
      <c r="Y202" s="40">
        <v>50</v>
      </c>
      <c r="Z202" s="41" t="s">
        <v>131</v>
      </c>
      <c r="AA202" s="42">
        <v>1586.8</v>
      </c>
      <c r="AB202" s="41" t="s">
        <v>8</v>
      </c>
      <c r="AC202" s="39" t="s">
        <v>76</v>
      </c>
      <c r="AD202" s="43" t="s">
        <v>202</v>
      </c>
      <c r="AE202" s="51"/>
    </row>
    <row r="203" spans="1:31" s="5" customFormat="1" ht="30" customHeight="1">
      <c r="A203" s="31">
        <v>7</v>
      </c>
      <c r="B203" s="32" t="s">
        <v>30</v>
      </c>
      <c r="C203" s="31">
        <v>1</v>
      </c>
      <c r="D203" s="31">
        <v>12</v>
      </c>
      <c r="E203" s="31">
        <v>1987</v>
      </c>
      <c r="F203" s="33" t="s">
        <v>7</v>
      </c>
      <c r="G203" s="31" t="s">
        <v>5</v>
      </c>
      <c r="H203" s="31">
        <v>2</v>
      </c>
      <c r="I203" s="31">
        <v>2</v>
      </c>
      <c r="J203" s="31">
        <v>16</v>
      </c>
      <c r="K203" s="38">
        <v>496.6</v>
      </c>
      <c r="L203" s="38">
        <v>896.7</v>
      </c>
      <c r="M203" s="34">
        <v>959.7</v>
      </c>
      <c r="N203" s="53">
        <f t="shared" si="47"/>
        <v>1070</v>
      </c>
      <c r="O203" s="46">
        <v>1153.73</v>
      </c>
      <c r="P203" s="42">
        <v>3544</v>
      </c>
      <c r="Q203" s="37" t="s">
        <v>4</v>
      </c>
      <c r="R203" s="38">
        <v>781.2</v>
      </c>
      <c r="S203" s="34">
        <v>89.83</v>
      </c>
      <c r="T203" s="34">
        <v>69.1</v>
      </c>
      <c r="U203" s="34">
        <v>104.2</v>
      </c>
      <c r="V203" s="42">
        <v>63</v>
      </c>
      <c r="W203" s="34">
        <v>0</v>
      </c>
      <c r="X203" s="39" t="s">
        <v>279</v>
      </c>
      <c r="Y203" s="40">
        <v>32</v>
      </c>
      <c r="Z203" s="41" t="s">
        <v>131</v>
      </c>
      <c r="AA203" s="42">
        <v>664.5</v>
      </c>
      <c r="AB203" s="41" t="s">
        <v>8</v>
      </c>
      <c r="AC203" s="39" t="s">
        <v>76</v>
      </c>
      <c r="AD203" s="43" t="s">
        <v>202</v>
      </c>
      <c r="AE203" s="51"/>
    </row>
    <row r="204" spans="1:31" s="5" customFormat="1" ht="30" customHeight="1">
      <c r="A204" s="31">
        <v>8</v>
      </c>
      <c r="B204" s="32" t="s">
        <v>30</v>
      </c>
      <c r="C204" s="31">
        <v>1</v>
      </c>
      <c r="D204" s="31">
        <v>13</v>
      </c>
      <c r="E204" s="31">
        <v>1986</v>
      </c>
      <c r="F204" s="33" t="s">
        <v>7</v>
      </c>
      <c r="G204" s="31" t="s">
        <v>5</v>
      </c>
      <c r="H204" s="31">
        <v>2</v>
      </c>
      <c r="I204" s="31">
        <v>2</v>
      </c>
      <c r="J204" s="31">
        <v>16</v>
      </c>
      <c r="K204" s="38">
        <v>500.6</v>
      </c>
      <c r="L204" s="38">
        <v>903.9</v>
      </c>
      <c r="M204" s="34">
        <v>966.9</v>
      </c>
      <c r="N204" s="53">
        <f t="shared" si="47"/>
        <v>1071.8</v>
      </c>
      <c r="O204" s="46">
        <v>1155.71</v>
      </c>
      <c r="P204" s="42">
        <v>3509</v>
      </c>
      <c r="Q204" s="37" t="s">
        <v>4</v>
      </c>
      <c r="R204" s="38">
        <v>773</v>
      </c>
      <c r="S204" s="34">
        <v>90.61</v>
      </c>
      <c r="T204" s="34">
        <v>69.7</v>
      </c>
      <c r="U204" s="34">
        <v>98.2</v>
      </c>
      <c r="V204" s="42">
        <v>63</v>
      </c>
      <c r="W204" s="34">
        <v>0</v>
      </c>
      <c r="X204" s="39" t="s">
        <v>279</v>
      </c>
      <c r="Y204" s="40">
        <v>39</v>
      </c>
      <c r="Z204" s="41" t="s">
        <v>131</v>
      </c>
      <c r="AA204" s="42">
        <v>1581.1</v>
      </c>
      <c r="AB204" s="41" t="s">
        <v>8</v>
      </c>
      <c r="AC204" s="39" t="s">
        <v>76</v>
      </c>
      <c r="AD204" s="43" t="s">
        <v>202</v>
      </c>
      <c r="AE204" s="51"/>
    </row>
    <row r="205" spans="1:31" s="5" customFormat="1" ht="30" customHeight="1">
      <c r="A205" s="31">
        <v>9</v>
      </c>
      <c r="B205" s="32" t="s">
        <v>30</v>
      </c>
      <c r="C205" s="31">
        <v>1</v>
      </c>
      <c r="D205" s="31">
        <v>15</v>
      </c>
      <c r="E205" s="31">
        <v>1987</v>
      </c>
      <c r="F205" s="33" t="s">
        <v>7</v>
      </c>
      <c r="G205" s="31" t="s">
        <v>5</v>
      </c>
      <c r="H205" s="31">
        <v>2</v>
      </c>
      <c r="I205" s="31">
        <v>2</v>
      </c>
      <c r="J205" s="31">
        <v>16</v>
      </c>
      <c r="K205" s="38">
        <v>505.2</v>
      </c>
      <c r="L205" s="38">
        <v>900.7</v>
      </c>
      <c r="M205" s="34">
        <v>963.7</v>
      </c>
      <c r="N205" s="53">
        <f t="shared" si="47"/>
        <v>1062.8</v>
      </c>
      <c r="O205" s="46">
        <v>1149.2</v>
      </c>
      <c r="P205" s="42">
        <v>3612</v>
      </c>
      <c r="Q205" s="37" t="s">
        <v>4</v>
      </c>
      <c r="R205" s="38">
        <v>781.2</v>
      </c>
      <c r="S205" s="34">
        <v>101.4</v>
      </c>
      <c r="T205" s="34">
        <v>78</v>
      </c>
      <c r="U205" s="34">
        <v>84.1</v>
      </c>
      <c r="V205" s="42">
        <v>63</v>
      </c>
      <c r="W205" s="34">
        <v>0</v>
      </c>
      <c r="X205" s="39" t="s">
        <v>279</v>
      </c>
      <c r="Y205" s="40">
        <v>37</v>
      </c>
      <c r="Z205" s="41" t="s">
        <v>131</v>
      </c>
      <c r="AA205" s="42">
        <v>1378.1</v>
      </c>
      <c r="AB205" s="41" t="s">
        <v>8</v>
      </c>
      <c r="AC205" s="39" t="s">
        <v>76</v>
      </c>
      <c r="AD205" s="43" t="s">
        <v>202</v>
      </c>
      <c r="AE205" s="51"/>
    </row>
    <row r="206" spans="1:31" s="5" customFormat="1" ht="30" customHeight="1">
      <c r="A206" s="31">
        <v>10</v>
      </c>
      <c r="B206" s="32" t="s">
        <v>30</v>
      </c>
      <c r="C206" s="31">
        <v>1</v>
      </c>
      <c r="D206" s="31">
        <v>16</v>
      </c>
      <c r="E206" s="31">
        <v>1986</v>
      </c>
      <c r="F206" s="33" t="s">
        <v>7</v>
      </c>
      <c r="G206" s="31" t="s">
        <v>5</v>
      </c>
      <c r="H206" s="31">
        <v>2</v>
      </c>
      <c r="I206" s="31">
        <v>2</v>
      </c>
      <c r="J206" s="31">
        <v>16</v>
      </c>
      <c r="K206" s="38">
        <v>492.1</v>
      </c>
      <c r="L206" s="38">
        <v>886.9</v>
      </c>
      <c r="M206" s="34">
        <v>949.9</v>
      </c>
      <c r="N206" s="53">
        <f t="shared" si="47"/>
        <v>1056.8999999999999</v>
      </c>
      <c r="O206" s="46">
        <v>1140.87</v>
      </c>
      <c r="P206" s="42">
        <v>3496</v>
      </c>
      <c r="Q206" s="37" t="s">
        <v>4</v>
      </c>
      <c r="R206" s="38">
        <v>769.6</v>
      </c>
      <c r="S206" s="34">
        <v>90.87</v>
      </c>
      <c r="T206" s="34">
        <v>69.9</v>
      </c>
      <c r="U206" s="34">
        <v>100.1</v>
      </c>
      <c r="V206" s="42">
        <v>63</v>
      </c>
      <c r="W206" s="34">
        <v>0</v>
      </c>
      <c r="X206" s="39" t="s">
        <v>279</v>
      </c>
      <c r="Y206" s="40">
        <v>30</v>
      </c>
      <c r="Z206" s="41" t="s">
        <v>131</v>
      </c>
      <c r="AA206" s="42">
        <v>1493.1</v>
      </c>
      <c r="AB206" s="41" t="s">
        <v>8</v>
      </c>
      <c r="AC206" s="39" t="s">
        <v>76</v>
      </c>
      <c r="AD206" s="43" t="s">
        <v>202</v>
      </c>
      <c r="AE206" s="51"/>
    </row>
    <row r="207" spans="1:31" s="5" customFormat="1" ht="30" customHeight="1">
      <c r="A207" s="31">
        <v>11</v>
      </c>
      <c r="B207" s="32" t="s">
        <v>30</v>
      </c>
      <c r="C207" s="31">
        <v>1</v>
      </c>
      <c r="D207" s="31">
        <v>17</v>
      </c>
      <c r="E207" s="31">
        <v>1987</v>
      </c>
      <c r="F207" s="33" t="s">
        <v>7</v>
      </c>
      <c r="G207" s="31" t="s">
        <v>5</v>
      </c>
      <c r="H207" s="31">
        <v>2</v>
      </c>
      <c r="I207" s="31">
        <v>2</v>
      </c>
      <c r="J207" s="31">
        <v>16</v>
      </c>
      <c r="K207" s="38">
        <v>495.6</v>
      </c>
      <c r="L207" s="38">
        <v>900</v>
      </c>
      <c r="M207" s="34">
        <v>963</v>
      </c>
      <c r="N207" s="53">
        <f t="shared" si="47"/>
        <v>1070.7</v>
      </c>
      <c r="O207" s="46">
        <v>1159.98</v>
      </c>
      <c r="P207" s="42">
        <v>3529</v>
      </c>
      <c r="Q207" s="37" t="s">
        <v>4</v>
      </c>
      <c r="R207" s="38">
        <v>777.8</v>
      </c>
      <c r="S207" s="34">
        <v>113.88</v>
      </c>
      <c r="T207" s="34">
        <v>87.6</v>
      </c>
      <c r="U207" s="34">
        <v>83.1</v>
      </c>
      <c r="V207" s="42">
        <v>63</v>
      </c>
      <c r="W207" s="34">
        <v>0</v>
      </c>
      <c r="X207" s="39" t="s">
        <v>279</v>
      </c>
      <c r="Y207" s="40">
        <v>47</v>
      </c>
      <c r="Z207" s="41" t="s">
        <v>131</v>
      </c>
      <c r="AA207" s="42">
        <v>1594.6</v>
      </c>
      <c r="AB207" s="41" t="s">
        <v>8</v>
      </c>
      <c r="AC207" s="39" t="s">
        <v>76</v>
      </c>
      <c r="AD207" s="43" t="s">
        <v>202</v>
      </c>
      <c r="AE207" s="51"/>
    </row>
    <row r="208" spans="1:31" s="5" customFormat="1" ht="30" customHeight="1">
      <c r="A208" s="31">
        <v>12</v>
      </c>
      <c r="B208" s="32" t="s">
        <v>30</v>
      </c>
      <c r="C208" s="31">
        <v>1</v>
      </c>
      <c r="D208" s="31">
        <v>18</v>
      </c>
      <c r="E208" s="31">
        <v>1986</v>
      </c>
      <c r="F208" s="33" t="s">
        <v>7</v>
      </c>
      <c r="G208" s="31" t="s">
        <v>5</v>
      </c>
      <c r="H208" s="31">
        <v>2</v>
      </c>
      <c r="I208" s="31">
        <v>2</v>
      </c>
      <c r="J208" s="31">
        <v>16</v>
      </c>
      <c r="K208" s="38">
        <v>494</v>
      </c>
      <c r="L208" s="38">
        <v>893.4</v>
      </c>
      <c r="M208" s="34">
        <v>956.4</v>
      </c>
      <c r="N208" s="53">
        <f aca="true" t="shared" si="62" ref="N208:N273">L208+T208+U208</f>
        <v>1065.1</v>
      </c>
      <c r="O208" s="46">
        <v>1149.28</v>
      </c>
      <c r="P208" s="42">
        <v>3503</v>
      </c>
      <c r="Q208" s="37" t="s">
        <v>4</v>
      </c>
      <c r="R208" s="38">
        <v>771.2</v>
      </c>
      <c r="S208" s="34">
        <v>91.78</v>
      </c>
      <c r="T208" s="34">
        <v>70.6</v>
      </c>
      <c r="U208" s="34">
        <v>101.1</v>
      </c>
      <c r="V208" s="42">
        <v>63</v>
      </c>
      <c r="W208" s="34">
        <v>0</v>
      </c>
      <c r="X208" s="39" t="s">
        <v>329</v>
      </c>
      <c r="Y208" s="40">
        <v>28</v>
      </c>
      <c r="Z208" s="41" t="s">
        <v>131</v>
      </c>
      <c r="AA208" s="42">
        <v>920.1</v>
      </c>
      <c r="AB208" s="41" t="s">
        <v>8</v>
      </c>
      <c r="AC208" s="39" t="s">
        <v>76</v>
      </c>
      <c r="AD208" s="43" t="s">
        <v>202</v>
      </c>
      <c r="AE208" s="51"/>
    </row>
    <row r="209" spans="1:31" s="5" customFormat="1" ht="30" customHeight="1">
      <c r="A209" s="31">
        <v>13</v>
      </c>
      <c r="B209" s="32" t="s">
        <v>30</v>
      </c>
      <c r="C209" s="31">
        <v>1</v>
      </c>
      <c r="D209" s="31">
        <v>19</v>
      </c>
      <c r="E209" s="31">
        <v>1986</v>
      </c>
      <c r="F209" s="33" t="s">
        <v>7</v>
      </c>
      <c r="G209" s="31" t="s">
        <v>5</v>
      </c>
      <c r="H209" s="31">
        <v>2</v>
      </c>
      <c r="I209" s="31">
        <v>2</v>
      </c>
      <c r="J209" s="31">
        <v>16</v>
      </c>
      <c r="K209" s="38">
        <v>495.7</v>
      </c>
      <c r="L209" s="38">
        <v>901.4</v>
      </c>
      <c r="M209" s="34">
        <v>964.4</v>
      </c>
      <c r="N209" s="53">
        <f t="shared" si="62"/>
        <v>1071.2</v>
      </c>
      <c r="O209" s="46">
        <v>1161.05</v>
      </c>
      <c r="P209" s="42">
        <v>3501</v>
      </c>
      <c r="Q209" s="37" t="s">
        <v>4</v>
      </c>
      <c r="R209" s="38">
        <v>771.2</v>
      </c>
      <c r="S209" s="34">
        <v>116.35</v>
      </c>
      <c r="T209" s="34">
        <v>89.5</v>
      </c>
      <c r="U209" s="34">
        <v>80.3</v>
      </c>
      <c r="V209" s="42">
        <v>63</v>
      </c>
      <c r="W209" s="34">
        <v>0</v>
      </c>
      <c r="X209" s="39" t="s">
        <v>279</v>
      </c>
      <c r="Y209" s="40">
        <v>32</v>
      </c>
      <c r="Z209" s="41" t="s">
        <v>131</v>
      </c>
      <c r="AA209" s="42">
        <v>1515.7</v>
      </c>
      <c r="AB209" s="41" t="s">
        <v>8</v>
      </c>
      <c r="AC209" s="39" t="s">
        <v>76</v>
      </c>
      <c r="AD209" s="43" t="s">
        <v>202</v>
      </c>
      <c r="AE209" s="51"/>
    </row>
    <row r="210" spans="1:31" s="5" customFormat="1" ht="30" customHeight="1">
      <c r="A210" s="31">
        <v>14</v>
      </c>
      <c r="B210" s="32" t="s">
        <v>30</v>
      </c>
      <c r="C210" s="31">
        <v>1</v>
      </c>
      <c r="D210" s="31">
        <v>20</v>
      </c>
      <c r="E210" s="31">
        <v>1986</v>
      </c>
      <c r="F210" s="33" t="s">
        <v>7</v>
      </c>
      <c r="G210" s="31" t="s">
        <v>5</v>
      </c>
      <c r="H210" s="31">
        <v>2</v>
      </c>
      <c r="I210" s="31">
        <v>2</v>
      </c>
      <c r="J210" s="31">
        <v>16</v>
      </c>
      <c r="K210" s="38">
        <v>494.6</v>
      </c>
      <c r="L210" s="38">
        <v>895.6</v>
      </c>
      <c r="M210" s="34">
        <v>958.6</v>
      </c>
      <c r="N210" s="53">
        <f t="shared" si="62"/>
        <v>1066.9</v>
      </c>
      <c r="O210" s="46">
        <v>1150.75</v>
      </c>
      <c r="P210" s="42">
        <v>3506</v>
      </c>
      <c r="Q210" s="37" t="s">
        <v>4</v>
      </c>
      <c r="R210" s="38">
        <v>773.1</v>
      </c>
      <c r="S210" s="34">
        <v>90.35</v>
      </c>
      <c r="T210" s="34">
        <v>69.5</v>
      </c>
      <c r="U210" s="34">
        <v>101.8</v>
      </c>
      <c r="V210" s="42">
        <v>63</v>
      </c>
      <c r="W210" s="34">
        <v>0</v>
      </c>
      <c r="X210" s="39" t="s">
        <v>279</v>
      </c>
      <c r="Y210" s="40">
        <v>34</v>
      </c>
      <c r="Z210" s="41" t="s">
        <v>131</v>
      </c>
      <c r="AA210" s="42">
        <v>1014.1</v>
      </c>
      <c r="AB210" s="41" t="s">
        <v>8</v>
      </c>
      <c r="AC210" s="39" t="s">
        <v>76</v>
      </c>
      <c r="AD210" s="43" t="s">
        <v>202</v>
      </c>
      <c r="AE210" s="51"/>
    </row>
    <row r="211" spans="1:31" s="5" customFormat="1" ht="30" customHeight="1">
      <c r="A211" s="31">
        <v>15</v>
      </c>
      <c r="B211" s="32" t="s">
        <v>30</v>
      </c>
      <c r="C211" s="31">
        <v>1</v>
      </c>
      <c r="D211" s="31">
        <v>21</v>
      </c>
      <c r="E211" s="31">
        <v>1986</v>
      </c>
      <c r="F211" s="33" t="s">
        <v>7</v>
      </c>
      <c r="G211" s="31" t="s">
        <v>5</v>
      </c>
      <c r="H211" s="31">
        <v>2</v>
      </c>
      <c r="I211" s="31">
        <v>2</v>
      </c>
      <c r="J211" s="31">
        <v>16</v>
      </c>
      <c r="K211" s="38">
        <v>497.6</v>
      </c>
      <c r="L211" s="38">
        <v>904.1</v>
      </c>
      <c r="M211" s="34">
        <v>967.1</v>
      </c>
      <c r="N211" s="53">
        <f t="shared" si="62"/>
        <v>1074.5</v>
      </c>
      <c r="O211" s="46">
        <v>1161.5</v>
      </c>
      <c r="P211" s="42">
        <v>3503</v>
      </c>
      <c r="Q211" s="37" t="s">
        <v>4</v>
      </c>
      <c r="R211" s="38">
        <v>773.1</v>
      </c>
      <c r="S211" s="34">
        <v>104</v>
      </c>
      <c r="T211" s="34">
        <v>80</v>
      </c>
      <c r="U211" s="34">
        <v>90.4</v>
      </c>
      <c r="V211" s="42">
        <v>63</v>
      </c>
      <c r="W211" s="34">
        <v>0</v>
      </c>
      <c r="X211" s="39" t="s">
        <v>279</v>
      </c>
      <c r="Y211" s="40">
        <v>34</v>
      </c>
      <c r="Z211" s="41" t="s">
        <v>131</v>
      </c>
      <c r="AA211" s="42">
        <v>1276.3</v>
      </c>
      <c r="AB211" s="41" t="s">
        <v>8</v>
      </c>
      <c r="AC211" s="39" t="s">
        <v>76</v>
      </c>
      <c r="AD211" s="43" t="s">
        <v>202</v>
      </c>
      <c r="AE211" s="51"/>
    </row>
    <row r="212" spans="1:31" s="5" customFormat="1" ht="30" customHeight="1">
      <c r="A212" s="31">
        <v>16</v>
      </c>
      <c r="B212" s="32" t="s">
        <v>30</v>
      </c>
      <c r="C212" s="31">
        <v>1</v>
      </c>
      <c r="D212" s="31">
        <v>22</v>
      </c>
      <c r="E212" s="31">
        <v>1986</v>
      </c>
      <c r="F212" s="33" t="s">
        <v>7</v>
      </c>
      <c r="G212" s="31" t="s">
        <v>5</v>
      </c>
      <c r="H212" s="31">
        <v>2</v>
      </c>
      <c r="I212" s="31">
        <v>2</v>
      </c>
      <c r="J212" s="31">
        <v>16</v>
      </c>
      <c r="K212" s="38">
        <v>491</v>
      </c>
      <c r="L212" s="38">
        <v>892.1</v>
      </c>
      <c r="M212" s="34">
        <v>955.1</v>
      </c>
      <c r="N212" s="53">
        <f t="shared" si="62"/>
        <v>1086.8</v>
      </c>
      <c r="O212" s="46">
        <v>1176.62</v>
      </c>
      <c r="P212" s="42">
        <v>3490</v>
      </c>
      <c r="Q212" s="37" t="s">
        <v>4</v>
      </c>
      <c r="R212" s="38">
        <v>768.2</v>
      </c>
      <c r="S212" s="34">
        <v>116.22</v>
      </c>
      <c r="T212" s="34">
        <v>89.4</v>
      </c>
      <c r="U212" s="34">
        <v>105.3</v>
      </c>
      <c r="V212" s="42">
        <v>63</v>
      </c>
      <c r="W212" s="34">
        <v>0</v>
      </c>
      <c r="X212" s="39" t="s">
        <v>279</v>
      </c>
      <c r="Y212" s="40">
        <v>35</v>
      </c>
      <c r="Z212" s="41" t="s">
        <v>131</v>
      </c>
      <c r="AA212" s="42">
        <v>1452.5</v>
      </c>
      <c r="AB212" s="41" t="s">
        <v>8</v>
      </c>
      <c r="AC212" s="39" t="s">
        <v>76</v>
      </c>
      <c r="AD212" s="43" t="s">
        <v>202</v>
      </c>
      <c r="AE212" s="51"/>
    </row>
    <row r="213" spans="1:31" s="5" customFormat="1" ht="30" customHeight="1">
      <c r="A213" s="31">
        <v>17</v>
      </c>
      <c r="B213" s="32" t="s">
        <v>30</v>
      </c>
      <c r="C213" s="31">
        <v>1</v>
      </c>
      <c r="D213" s="31">
        <v>23</v>
      </c>
      <c r="E213" s="31">
        <v>1986</v>
      </c>
      <c r="F213" s="33" t="s">
        <v>7</v>
      </c>
      <c r="G213" s="31" t="s">
        <v>5</v>
      </c>
      <c r="H213" s="31">
        <v>2</v>
      </c>
      <c r="I213" s="31">
        <v>2</v>
      </c>
      <c r="J213" s="31">
        <v>16</v>
      </c>
      <c r="K213" s="38">
        <v>496.8</v>
      </c>
      <c r="L213" s="38">
        <v>905.9</v>
      </c>
      <c r="M213" s="34">
        <v>968.9</v>
      </c>
      <c r="N213" s="53">
        <f t="shared" si="62"/>
        <v>1077.1999999999998</v>
      </c>
      <c r="O213" s="46">
        <v>1161.14</v>
      </c>
      <c r="P213" s="42">
        <v>3559</v>
      </c>
      <c r="Q213" s="37" t="s">
        <v>4</v>
      </c>
      <c r="R213" s="38">
        <v>781.2</v>
      </c>
      <c r="S213" s="34">
        <v>90.74</v>
      </c>
      <c r="T213" s="34">
        <v>69.8</v>
      </c>
      <c r="U213" s="34">
        <v>101.5</v>
      </c>
      <c r="V213" s="42">
        <v>63</v>
      </c>
      <c r="W213" s="34">
        <v>0</v>
      </c>
      <c r="X213" s="39" t="s">
        <v>279</v>
      </c>
      <c r="Y213" s="40">
        <v>30</v>
      </c>
      <c r="Z213" s="41" t="s">
        <v>131</v>
      </c>
      <c r="AA213" s="42">
        <v>1525.7</v>
      </c>
      <c r="AB213" s="41" t="s">
        <v>8</v>
      </c>
      <c r="AC213" s="39" t="s">
        <v>76</v>
      </c>
      <c r="AD213" s="43" t="s">
        <v>202</v>
      </c>
      <c r="AE213" s="51"/>
    </row>
    <row r="214" spans="1:31" s="5" customFormat="1" ht="30" customHeight="1">
      <c r="A214" s="31">
        <v>18</v>
      </c>
      <c r="B214" s="32" t="s">
        <v>30</v>
      </c>
      <c r="C214" s="31">
        <v>1</v>
      </c>
      <c r="D214" s="31">
        <v>25</v>
      </c>
      <c r="E214" s="31">
        <v>1986</v>
      </c>
      <c r="F214" s="106" t="s">
        <v>7</v>
      </c>
      <c r="G214" s="38" t="s">
        <v>5</v>
      </c>
      <c r="H214" s="31">
        <v>2</v>
      </c>
      <c r="I214" s="31">
        <v>2</v>
      </c>
      <c r="J214" s="31">
        <v>16</v>
      </c>
      <c r="K214" s="38">
        <v>502.4</v>
      </c>
      <c r="L214" s="38">
        <v>907.1</v>
      </c>
      <c r="M214" s="34">
        <v>939.5</v>
      </c>
      <c r="N214" s="53">
        <f t="shared" si="62"/>
        <v>1080.5</v>
      </c>
      <c r="O214" s="46">
        <v>1139.2</v>
      </c>
      <c r="P214" s="42">
        <v>3483</v>
      </c>
      <c r="Q214" s="38" t="s">
        <v>4</v>
      </c>
      <c r="R214" s="38">
        <v>763.3</v>
      </c>
      <c r="S214" s="34">
        <v>114</v>
      </c>
      <c r="T214" s="34">
        <v>87.7</v>
      </c>
      <c r="U214" s="34">
        <v>85.7</v>
      </c>
      <c r="V214" s="34">
        <v>32.4</v>
      </c>
      <c r="W214" s="34">
        <v>0</v>
      </c>
      <c r="X214" s="107" t="s">
        <v>279</v>
      </c>
      <c r="Y214" s="40">
        <v>34</v>
      </c>
      <c r="Z214" s="36" t="s">
        <v>131</v>
      </c>
      <c r="AA214" s="42">
        <v>1360.65</v>
      </c>
      <c r="AB214" s="36" t="s">
        <v>8</v>
      </c>
      <c r="AC214" s="107" t="s">
        <v>312</v>
      </c>
      <c r="AD214" s="48" t="s">
        <v>202</v>
      </c>
      <c r="AE214" s="51"/>
    </row>
    <row r="215" spans="1:31" s="5" customFormat="1" ht="30" customHeight="1">
      <c r="A215" s="31">
        <v>19</v>
      </c>
      <c r="B215" s="32" t="s">
        <v>30</v>
      </c>
      <c r="C215" s="31">
        <v>1</v>
      </c>
      <c r="D215" s="31">
        <v>27</v>
      </c>
      <c r="E215" s="31">
        <v>1985</v>
      </c>
      <c r="F215" s="33" t="s">
        <v>7</v>
      </c>
      <c r="G215" s="31" t="s">
        <v>5</v>
      </c>
      <c r="H215" s="31">
        <v>2</v>
      </c>
      <c r="I215" s="31">
        <v>2</v>
      </c>
      <c r="J215" s="31">
        <v>16</v>
      </c>
      <c r="K215" s="38">
        <v>495.2</v>
      </c>
      <c r="L215" s="38">
        <v>903.5</v>
      </c>
      <c r="M215" s="34">
        <v>966.5</v>
      </c>
      <c r="N215" s="53">
        <f t="shared" si="62"/>
        <v>1078.8</v>
      </c>
      <c r="O215" s="46">
        <v>1162.71</v>
      </c>
      <c r="P215" s="42">
        <v>3398</v>
      </c>
      <c r="Q215" s="37" t="s">
        <v>4</v>
      </c>
      <c r="R215" s="38">
        <v>750.6</v>
      </c>
      <c r="S215" s="34">
        <v>90.61</v>
      </c>
      <c r="T215" s="34">
        <v>69.7</v>
      </c>
      <c r="U215" s="34">
        <v>105.6</v>
      </c>
      <c r="V215" s="42">
        <v>63</v>
      </c>
      <c r="W215" s="34">
        <v>0</v>
      </c>
      <c r="X215" s="39" t="s">
        <v>279</v>
      </c>
      <c r="Y215" s="40">
        <v>40</v>
      </c>
      <c r="Z215" s="41" t="s">
        <v>131</v>
      </c>
      <c r="AA215" s="42">
        <v>1505</v>
      </c>
      <c r="AB215" s="41" t="s">
        <v>8</v>
      </c>
      <c r="AC215" s="39" t="s">
        <v>76</v>
      </c>
      <c r="AD215" s="43" t="s">
        <v>202</v>
      </c>
      <c r="AE215" s="51"/>
    </row>
    <row r="216" spans="1:31" s="5" customFormat="1" ht="30" customHeight="1">
      <c r="A216" s="31">
        <v>20</v>
      </c>
      <c r="B216" s="32" t="s">
        <v>30</v>
      </c>
      <c r="C216" s="31">
        <v>1</v>
      </c>
      <c r="D216" s="31">
        <v>29</v>
      </c>
      <c r="E216" s="31">
        <v>1985</v>
      </c>
      <c r="F216" s="33" t="s">
        <v>7</v>
      </c>
      <c r="G216" s="31" t="s">
        <v>5</v>
      </c>
      <c r="H216" s="31">
        <v>2</v>
      </c>
      <c r="I216" s="31">
        <v>2</v>
      </c>
      <c r="J216" s="31">
        <v>16</v>
      </c>
      <c r="K216" s="38">
        <v>496.8</v>
      </c>
      <c r="L216" s="38">
        <v>907.9</v>
      </c>
      <c r="M216" s="34">
        <v>940.3</v>
      </c>
      <c r="N216" s="53">
        <f t="shared" si="62"/>
        <v>1146</v>
      </c>
      <c r="O216" s="46">
        <v>1198.6</v>
      </c>
      <c r="P216" s="42">
        <v>3523</v>
      </c>
      <c r="Q216" s="37" t="s">
        <v>4</v>
      </c>
      <c r="R216" s="38">
        <v>760</v>
      </c>
      <c r="S216" s="61">
        <v>87.6</v>
      </c>
      <c r="T216" s="34">
        <v>67.4</v>
      </c>
      <c r="U216" s="66">
        <v>170.7</v>
      </c>
      <c r="V216" s="34">
        <v>32.4</v>
      </c>
      <c r="W216" s="34">
        <v>0</v>
      </c>
      <c r="X216" s="39" t="s">
        <v>314</v>
      </c>
      <c r="Y216" s="40">
        <v>28</v>
      </c>
      <c r="Z216" s="41" t="s">
        <v>179</v>
      </c>
      <c r="AA216" s="42">
        <v>1361.85</v>
      </c>
      <c r="AB216" s="41" t="s">
        <v>8</v>
      </c>
      <c r="AC216" s="107" t="s">
        <v>312</v>
      </c>
      <c r="AD216" s="43" t="s">
        <v>202</v>
      </c>
      <c r="AE216" s="51"/>
    </row>
    <row r="217" spans="1:31" s="5" customFormat="1" ht="30" customHeight="1">
      <c r="A217" s="31">
        <v>21</v>
      </c>
      <c r="B217" s="32" t="s">
        <v>30</v>
      </c>
      <c r="C217" s="31">
        <v>1</v>
      </c>
      <c r="D217" s="31">
        <v>30</v>
      </c>
      <c r="E217" s="31">
        <v>1986</v>
      </c>
      <c r="F217" s="33" t="s">
        <v>7</v>
      </c>
      <c r="G217" s="31" t="s">
        <v>5</v>
      </c>
      <c r="H217" s="31">
        <v>2</v>
      </c>
      <c r="I217" s="31">
        <v>2</v>
      </c>
      <c r="J217" s="31">
        <v>16</v>
      </c>
      <c r="K217" s="38">
        <v>491.9</v>
      </c>
      <c r="L217" s="38">
        <v>893.5</v>
      </c>
      <c r="M217" s="34">
        <v>956.5</v>
      </c>
      <c r="N217" s="53">
        <f t="shared" si="62"/>
        <v>1065.6</v>
      </c>
      <c r="O217" s="46">
        <v>1150.89</v>
      </c>
      <c r="P217" s="42">
        <v>3528</v>
      </c>
      <c r="Q217" s="37" t="s">
        <v>4</v>
      </c>
      <c r="R217" s="38">
        <v>778.7</v>
      </c>
      <c r="S217" s="34">
        <v>96.59</v>
      </c>
      <c r="T217" s="34">
        <v>74.3</v>
      </c>
      <c r="U217" s="34">
        <v>97.8</v>
      </c>
      <c r="V217" s="42">
        <v>63</v>
      </c>
      <c r="W217" s="34">
        <v>0</v>
      </c>
      <c r="X217" s="39" t="s">
        <v>279</v>
      </c>
      <c r="Y217" s="40">
        <v>34</v>
      </c>
      <c r="Z217" s="41" t="s">
        <v>131</v>
      </c>
      <c r="AA217" s="42">
        <v>1271.2</v>
      </c>
      <c r="AB217" s="41" t="s">
        <v>8</v>
      </c>
      <c r="AC217" s="39" t="s">
        <v>76</v>
      </c>
      <c r="AD217" s="43" t="s">
        <v>202</v>
      </c>
      <c r="AE217" s="51"/>
    </row>
    <row r="218" spans="1:31" s="5" customFormat="1" ht="30" customHeight="1">
      <c r="A218" s="31">
        <v>22</v>
      </c>
      <c r="B218" s="32" t="s">
        <v>30</v>
      </c>
      <c r="C218" s="31">
        <v>1</v>
      </c>
      <c r="D218" s="31">
        <v>31</v>
      </c>
      <c r="E218" s="31">
        <v>1983</v>
      </c>
      <c r="F218" s="33" t="s">
        <v>7</v>
      </c>
      <c r="G218" s="31" t="s">
        <v>5</v>
      </c>
      <c r="H218" s="31">
        <v>2</v>
      </c>
      <c r="I218" s="31">
        <v>2</v>
      </c>
      <c r="J218" s="31">
        <v>16</v>
      </c>
      <c r="K218" s="38">
        <v>497.5</v>
      </c>
      <c r="L218" s="38">
        <v>908.7</v>
      </c>
      <c r="M218" s="34">
        <v>971.7</v>
      </c>
      <c r="N218" s="53">
        <f t="shared" si="62"/>
        <v>1084.2</v>
      </c>
      <c r="O218" s="46">
        <v>1171.47</v>
      </c>
      <c r="P218" s="42">
        <v>3501</v>
      </c>
      <c r="Q218" s="37" t="s">
        <v>4</v>
      </c>
      <c r="R218" s="38">
        <v>777</v>
      </c>
      <c r="S218" s="34">
        <v>105.17</v>
      </c>
      <c r="T218" s="34">
        <v>80.9</v>
      </c>
      <c r="U218" s="34">
        <v>94.6</v>
      </c>
      <c r="V218" s="42">
        <v>63</v>
      </c>
      <c r="W218" s="34">
        <v>0</v>
      </c>
      <c r="X218" s="39" t="s">
        <v>279</v>
      </c>
      <c r="Y218" s="40">
        <v>39</v>
      </c>
      <c r="Z218" s="41" t="s">
        <v>131</v>
      </c>
      <c r="AA218" s="42">
        <v>1431.6</v>
      </c>
      <c r="AB218" s="41" t="s">
        <v>8</v>
      </c>
      <c r="AC218" s="39" t="s">
        <v>76</v>
      </c>
      <c r="AD218" s="43" t="s">
        <v>202</v>
      </c>
      <c r="AE218" s="51"/>
    </row>
    <row r="219" spans="1:31" s="5" customFormat="1" ht="30" customHeight="1">
      <c r="A219" s="31">
        <v>23</v>
      </c>
      <c r="B219" s="32" t="s">
        <v>30</v>
      </c>
      <c r="C219" s="31">
        <v>1</v>
      </c>
      <c r="D219" s="31">
        <v>32</v>
      </c>
      <c r="E219" s="31">
        <v>1984</v>
      </c>
      <c r="F219" s="33" t="s">
        <v>7</v>
      </c>
      <c r="G219" s="31" t="s">
        <v>5</v>
      </c>
      <c r="H219" s="31">
        <v>2</v>
      </c>
      <c r="I219" s="31">
        <v>2</v>
      </c>
      <c r="J219" s="31">
        <v>16</v>
      </c>
      <c r="K219" s="38">
        <v>497.7</v>
      </c>
      <c r="L219" s="38">
        <v>900.8</v>
      </c>
      <c r="M219" s="34">
        <v>963.8</v>
      </c>
      <c r="N219" s="53">
        <f t="shared" si="62"/>
        <v>1076.7</v>
      </c>
      <c r="O219" s="46">
        <v>1160.85</v>
      </c>
      <c r="P219" s="42">
        <v>3533</v>
      </c>
      <c r="Q219" s="37" t="s">
        <v>4</v>
      </c>
      <c r="R219" s="38">
        <v>777.9</v>
      </c>
      <c r="S219" s="34">
        <v>91.65</v>
      </c>
      <c r="T219" s="34">
        <v>70.5</v>
      </c>
      <c r="U219" s="34">
        <v>105.4</v>
      </c>
      <c r="V219" s="42">
        <v>63</v>
      </c>
      <c r="W219" s="34">
        <v>0</v>
      </c>
      <c r="X219" s="39" t="s">
        <v>279</v>
      </c>
      <c r="Y219" s="40">
        <v>38</v>
      </c>
      <c r="Z219" s="41" t="s">
        <v>131</v>
      </c>
      <c r="AA219" s="42">
        <v>1484.2</v>
      </c>
      <c r="AB219" s="41" t="s">
        <v>8</v>
      </c>
      <c r="AC219" s="39" t="s">
        <v>76</v>
      </c>
      <c r="AD219" s="43" t="s">
        <v>202</v>
      </c>
      <c r="AE219" s="51"/>
    </row>
    <row r="220" spans="1:31" s="5" customFormat="1" ht="30" customHeight="1">
      <c r="A220" s="31">
        <v>24</v>
      </c>
      <c r="B220" s="32" t="s">
        <v>30</v>
      </c>
      <c r="C220" s="31">
        <v>1</v>
      </c>
      <c r="D220" s="31">
        <v>33</v>
      </c>
      <c r="E220" s="31">
        <v>1986</v>
      </c>
      <c r="F220" s="33" t="s">
        <v>7</v>
      </c>
      <c r="G220" s="31" t="s">
        <v>5</v>
      </c>
      <c r="H220" s="31">
        <v>2</v>
      </c>
      <c r="I220" s="31">
        <v>2</v>
      </c>
      <c r="J220" s="31">
        <v>16</v>
      </c>
      <c r="K220" s="38">
        <v>504.2</v>
      </c>
      <c r="L220" s="38">
        <v>908.3</v>
      </c>
      <c r="M220" s="34">
        <v>971.3</v>
      </c>
      <c r="N220" s="53">
        <f t="shared" si="62"/>
        <v>1065</v>
      </c>
      <c r="O220" s="46">
        <v>1145.91</v>
      </c>
      <c r="P220" s="108">
        <v>3633</v>
      </c>
      <c r="Q220" s="37" t="s">
        <v>4</v>
      </c>
      <c r="R220" s="38">
        <v>848.6</v>
      </c>
      <c r="S220" s="34">
        <v>77.61</v>
      </c>
      <c r="T220" s="34">
        <v>59.7</v>
      </c>
      <c r="U220" s="34">
        <v>97</v>
      </c>
      <c r="V220" s="42">
        <v>63</v>
      </c>
      <c r="W220" s="34">
        <v>0</v>
      </c>
      <c r="X220" s="39" t="s">
        <v>279</v>
      </c>
      <c r="Y220" s="40">
        <v>36</v>
      </c>
      <c r="Z220" s="41" t="s">
        <v>131</v>
      </c>
      <c r="AA220" s="42">
        <v>1279.8</v>
      </c>
      <c r="AB220" s="41" t="s">
        <v>8</v>
      </c>
      <c r="AC220" s="39" t="s">
        <v>76</v>
      </c>
      <c r="AD220" s="43" t="s">
        <v>202</v>
      </c>
      <c r="AE220" s="51"/>
    </row>
    <row r="221" spans="1:30" s="5" customFormat="1" ht="30" customHeight="1">
      <c r="A221" s="31">
        <v>25</v>
      </c>
      <c r="B221" s="32" t="s">
        <v>30</v>
      </c>
      <c r="C221" s="31">
        <v>1</v>
      </c>
      <c r="D221" s="31">
        <v>34</v>
      </c>
      <c r="E221" s="31">
        <v>1985</v>
      </c>
      <c r="F221" s="33" t="s">
        <v>7</v>
      </c>
      <c r="G221" s="31" t="s">
        <v>5</v>
      </c>
      <c r="H221" s="31">
        <v>1</v>
      </c>
      <c r="I221" s="31">
        <v>2</v>
      </c>
      <c r="J221" s="31">
        <v>8</v>
      </c>
      <c r="K221" s="38">
        <v>248.3</v>
      </c>
      <c r="L221" s="38">
        <v>453.4</v>
      </c>
      <c r="M221" s="34">
        <v>484.9</v>
      </c>
      <c r="N221" s="53">
        <f t="shared" si="62"/>
        <v>538.6</v>
      </c>
      <c r="O221" s="46">
        <v>580.6</v>
      </c>
      <c r="P221" s="42">
        <v>1776.5</v>
      </c>
      <c r="Q221" s="37" t="s">
        <v>4</v>
      </c>
      <c r="R221" s="38">
        <v>402.2</v>
      </c>
      <c r="S221" s="34">
        <v>45.5</v>
      </c>
      <c r="T221" s="34">
        <v>35</v>
      </c>
      <c r="U221" s="34">
        <v>50.2</v>
      </c>
      <c r="V221" s="42">
        <v>31.5</v>
      </c>
      <c r="W221" s="34">
        <v>0</v>
      </c>
      <c r="X221" s="39" t="s">
        <v>279</v>
      </c>
      <c r="Y221" s="40">
        <v>30</v>
      </c>
      <c r="Z221" s="41" t="s">
        <v>131</v>
      </c>
      <c r="AA221" s="42">
        <v>456.25</v>
      </c>
      <c r="AB221" s="41" t="s">
        <v>8</v>
      </c>
      <c r="AC221" s="39" t="s">
        <v>76</v>
      </c>
      <c r="AD221" s="43"/>
    </row>
    <row r="222" spans="1:31" s="5" customFormat="1" ht="30" customHeight="1">
      <c r="A222" s="31">
        <v>26</v>
      </c>
      <c r="B222" s="32" t="s">
        <v>30</v>
      </c>
      <c r="C222" s="31">
        <v>1</v>
      </c>
      <c r="D222" s="31">
        <v>35</v>
      </c>
      <c r="E222" s="31">
        <v>1986</v>
      </c>
      <c r="F222" s="33" t="s">
        <v>7</v>
      </c>
      <c r="G222" s="31" t="s">
        <v>5</v>
      </c>
      <c r="H222" s="31">
        <v>2</v>
      </c>
      <c r="I222" s="31">
        <v>2</v>
      </c>
      <c r="J222" s="31">
        <v>16</v>
      </c>
      <c r="K222" s="38">
        <v>491.9</v>
      </c>
      <c r="L222" s="38">
        <v>892.6</v>
      </c>
      <c r="M222" s="34">
        <v>955.6</v>
      </c>
      <c r="N222" s="53">
        <f t="shared" si="62"/>
        <v>1133.1000000000001</v>
      </c>
      <c r="O222" s="46">
        <v>1217.2</v>
      </c>
      <c r="P222" s="42">
        <v>3439</v>
      </c>
      <c r="Q222" s="37" t="s">
        <v>4</v>
      </c>
      <c r="R222" s="38">
        <v>756.5</v>
      </c>
      <c r="S222" s="61">
        <v>91.3</v>
      </c>
      <c r="T222" s="34">
        <v>70.2</v>
      </c>
      <c r="U222" s="66">
        <v>170.3</v>
      </c>
      <c r="V222" s="34">
        <v>63</v>
      </c>
      <c r="W222" s="34">
        <v>0</v>
      </c>
      <c r="X222" s="39" t="s">
        <v>78</v>
      </c>
      <c r="Y222" s="40">
        <v>32</v>
      </c>
      <c r="Z222" s="41" t="s">
        <v>131</v>
      </c>
      <c r="AA222" s="42">
        <v>1338.9</v>
      </c>
      <c r="AB222" s="41" t="s">
        <v>8</v>
      </c>
      <c r="AC222" s="107" t="s">
        <v>302</v>
      </c>
      <c r="AD222" s="43" t="s">
        <v>202</v>
      </c>
      <c r="AE222" s="51"/>
    </row>
    <row r="223" spans="1:30" s="5" customFormat="1" ht="30" customHeight="1">
      <c r="A223" s="31">
        <v>27</v>
      </c>
      <c r="B223" s="32" t="s">
        <v>30</v>
      </c>
      <c r="C223" s="31">
        <v>1</v>
      </c>
      <c r="D223" s="31">
        <v>36</v>
      </c>
      <c r="E223" s="31">
        <v>1986</v>
      </c>
      <c r="F223" s="33" t="s">
        <v>7</v>
      </c>
      <c r="G223" s="31" t="s">
        <v>5</v>
      </c>
      <c r="H223" s="31">
        <v>2</v>
      </c>
      <c r="I223" s="31">
        <v>2</v>
      </c>
      <c r="J223" s="31">
        <v>16</v>
      </c>
      <c r="K223" s="38">
        <v>493.5</v>
      </c>
      <c r="L223" s="38">
        <v>894.3</v>
      </c>
      <c r="M223" s="34">
        <v>957.3</v>
      </c>
      <c r="N223" s="53">
        <f t="shared" si="62"/>
        <v>1064.4</v>
      </c>
      <c r="O223" s="46">
        <v>1148.43</v>
      </c>
      <c r="P223" s="42">
        <v>3503</v>
      </c>
      <c r="Q223" s="37" t="s">
        <v>4</v>
      </c>
      <c r="R223" s="38">
        <v>771.2</v>
      </c>
      <c r="S223" s="34">
        <v>91.13</v>
      </c>
      <c r="T223" s="34">
        <v>70.1</v>
      </c>
      <c r="U223" s="34">
        <v>100</v>
      </c>
      <c r="V223" s="42">
        <v>63</v>
      </c>
      <c r="W223" s="34">
        <v>0</v>
      </c>
      <c r="X223" s="39" t="s">
        <v>279</v>
      </c>
      <c r="Y223" s="40">
        <v>37</v>
      </c>
      <c r="Z223" s="41" t="s">
        <v>131</v>
      </c>
      <c r="AA223" s="42">
        <v>1469.8</v>
      </c>
      <c r="AB223" s="41" t="s">
        <v>8</v>
      </c>
      <c r="AC223" s="39" t="s">
        <v>76</v>
      </c>
      <c r="AD223" s="43"/>
    </row>
    <row r="224" spans="1:31" s="5" customFormat="1" ht="30" customHeight="1">
      <c r="A224" s="31">
        <v>28</v>
      </c>
      <c r="B224" s="32" t="s">
        <v>30</v>
      </c>
      <c r="C224" s="31">
        <v>1</v>
      </c>
      <c r="D224" s="31">
        <v>37</v>
      </c>
      <c r="E224" s="31">
        <v>1986</v>
      </c>
      <c r="F224" s="33" t="s">
        <v>7</v>
      </c>
      <c r="G224" s="31" t="s">
        <v>5</v>
      </c>
      <c r="H224" s="31">
        <v>2</v>
      </c>
      <c r="I224" s="31">
        <v>2</v>
      </c>
      <c r="J224" s="31">
        <v>16</v>
      </c>
      <c r="K224" s="38">
        <v>497.1</v>
      </c>
      <c r="L224" s="38">
        <v>903.4</v>
      </c>
      <c r="M224" s="34">
        <v>966.4</v>
      </c>
      <c r="N224" s="53">
        <f t="shared" si="62"/>
        <v>1074.7</v>
      </c>
      <c r="O224" s="46">
        <v>1164.28</v>
      </c>
      <c r="P224" s="42">
        <v>3518</v>
      </c>
      <c r="Q224" s="37" t="s">
        <v>4</v>
      </c>
      <c r="R224" s="38">
        <v>763.5</v>
      </c>
      <c r="S224" s="34">
        <v>115.18</v>
      </c>
      <c r="T224" s="34">
        <v>88.6</v>
      </c>
      <c r="U224" s="34">
        <v>82.7</v>
      </c>
      <c r="V224" s="42">
        <v>63</v>
      </c>
      <c r="W224" s="34">
        <v>0</v>
      </c>
      <c r="X224" s="39" t="s">
        <v>193</v>
      </c>
      <c r="Y224" s="40">
        <v>35</v>
      </c>
      <c r="Z224" s="41" t="s">
        <v>131</v>
      </c>
      <c r="AA224" s="42">
        <v>1545.8</v>
      </c>
      <c r="AB224" s="41" t="s">
        <v>8</v>
      </c>
      <c r="AC224" s="39" t="s">
        <v>153</v>
      </c>
      <c r="AD224" s="43" t="s">
        <v>202</v>
      </c>
      <c r="AE224" s="51"/>
    </row>
    <row r="225" spans="1:31" s="5" customFormat="1" ht="30" customHeight="1">
      <c r="A225" s="31">
        <v>29</v>
      </c>
      <c r="B225" s="32" t="s">
        <v>30</v>
      </c>
      <c r="C225" s="31">
        <v>1</v>
      </c>
      <c r="D225" s="31">
        <v>38</v>
      </c>
      <c r="E225" s="31">
        <v>1986</v>
      </c>
      <c r="F225" s="33" t="s">
        <v>7</v>
      </c>
      <c r="G225" s="31" t="s">
        <v>5</v>
      </c>
      <c r="H225" s="31">
        <v>2</v>
      </c>
      <c r="I225" s="31">
        <v>2</v>
      </c>
      <c r="J225" s="31">
        <v>16</v>
      </c>
      <c r="K225" s="38">
        <v>503</v>
      </c>
      <c r="L225" s="38">
        <v>908.6</v>
      </c>
      <c r="M225" s="34">
        <v>971.6</v>
      </c>
      <c r="N225" s="53">
        <f t="shared" si="62"/>
        <v>1087.8</v>
      </c>
      <c r="O225" s="46">
        <v>1174.65</v>
      </c>
      <c r="P225" s="42">
        <v>3620</v>
      </c>
      <c r="Q225" s="37" t="s">
        <v>4</v>
      </c>
      <c r="R225" s="38">
        <v>845.5</v>
      </c>
      <c r="S225" s="34">
        <v>103.35</v>
      </c>
      <c r="T225" s="34">
        <v>79.5</v>
      </c>
      <c r="U225" s="34">
        <v>99.7</v>
      </c>
      <c r="V225" s="42">
        <v>63</v>
      </c>
      <c r="W225" s="34">
        <v>0</v>
      </c>
      <c r="X225" s="39" t="s">
        <v>279</v>
      </c>
      <c r="Y225" s="40">
        <v>40</v>
      </c>
      <c r="Z225" s="41" t="s">
        <v>131</v>
      </c>
      <c r="AA225" s="42">
        <v>1421.1</v>
      </c>
      <c r="AB225" s="41" t="s">
        <v>8</v>
      </c>
      <c r="AC225" s="39" t="s">
        <v>301</v>
      </c>
      <c r="AD225" s="43" t="s">
        <v>202</v>
      </c>
      <c r="AE225" s="51"/>
    </row>
    <row r="226" spans="1:31" s="5" customFormat="1" ht="30" customHeight="1">
      <c r="A226" s="31">
        <v>30</v>
      </c>
      <c r="B226" s="32" t="s">
        <v>30</v>
      </c>
      <c r="C226" s="31">
        <v>1</v>
      </c>
      <c r="D226" s="31">
        <v>40</v>
      </c>
      <c r="E226" s="31">
        <v>1986</v>
      </c>
      <c r="F226" s="33" t="s">
        <v>7</v>
      </c>
      <c r="G226" s="31" t="s">
        <v>5</v>
      </c>
      <c r="H226" s="31">
        <v>2</v>
      </c>
      <c r="I226" s="31">
        <v>2</v>
      </c>
      <c r="J226" s="31">
        <v>16</v>
      </c>
      <c r="K226" s="38">
        <v>498.8</v>
      </c>
      <c r="L226" s="38">
        <v>904.4</v>
      </c>
      <c r="M226" s="34">
        <v>967.4</v>
      </c>
      <c r="N226" s="53">
        <f t="shared" si="62"/>
        <v>1076.3</v>
      </c>
      <c r="O226" s="46">
        <v>1159.7</v>
      </c>
      <c r="P226" s="42">
        <v>3525</v>
      </c>
      <c r="Q226" s="37" t="s">
        <v>4</v>
      </c>
      <c r="R226" s="38">
        <v>768.6</v>
      </c>
      <c r="S226" s="34">
        <v>88.4</v>
      </c>
      <c r="T226" s="34">
        <v>68</v>
      </c>
      <c r="U226" s="34">
        <v>103.9</v>
      </c>
      <c r="V226" s="42">
        <v>63</v>
      </c>
      <c r="W226" s="34">
        <v>0</v>
      </c>
      <c r="X226" s="39" t="s">
        <v>279</v>
      </c>
      <c r="Y226" s="40">
        <v>34</v>
      </c>
      <c r="Z226" s="41" t="s">
        <v>131</v>
      </c>
      <c r="AA226" s="42">
        <v>1057.2</v>
      </c>
      <c r="AB226" s="41" t="s">
        <v>8</v>
      </c>
      <c r="AC226" s="39" t="s">
        <v>76</v>
      </c>
      <c r="AD226" s="43" t="s">
        <v>202</v>
      </c>
      <c r="AE226" s="51"/>
    </row>
    <row r="227" spans="1:30" s="5" customFormat="1" ht="30" customHeight="1">
      <c r="A227" s="31">
        <v>31</v>
      </c>
      <c r="B227" s="32" t="s">
        <v>30</v>
      </c>
      <c r="C227" s="31">
        <v>1</v>
      </c>
      <c r="D227" s="31">
        <v>41</v>
      </c>
      <c r="E227" s="31">
        <v>1987</v>
      </c>
      <c r="F227" s="33" t="s">
        <v>10</v>
      </c>
      <c r="G227" s="31" t="s">
        <v>3</v>
      </c>
      <c r="H227" s="31">
        <v>2</v>
      </c>
      <c r="I227" s="31">
        <v>2</v>
      </c>
      <c r="J227" s="31">
        <v>12</v>
      </c>
      <c r="K227" s="38">
        <v>284.3</v>
      </c>
      <c r="L227" s="38">
        <v>503.9</v>
      </c>
      <c r="M227" s="34">
        <v>538</v>
      </c>
      <c r="N227" s="53">
        <f t="shared" si="62"/>
        <v>564.9999999999999</v>
      </c>
      <c r="O227" s="46">
        <v>615.09</v>
      </c>
      <c r="P227" s="42">
        <v>1823</v>
      </c>
      <c r="Q227" s="37" t="s">
        <v>4</v>
      </c>
      <c r="R227" s="38">
        <v>768.6</v>
      </c>
      <c r="S227" s="34">
        <v>69.29</v>
      </c>
      <c r="T227" s="34">
        <v>53.3</v>
      </c>
      <c r="U227" s="34">
        <v>7.8</v>
      </c>
      <c r="V227" s="42">
        <v>0</v>
      </c>
      <c r="W227" s="34">
        <v>34.1</v>
      </c>
      <c r="X227" s="39" t="s">
        <v>279</v>
      </c>
      <c r="Y227" s="40">
        <v>40</v>
      </c>
      <c r="Z227" s="41" t="s">
        <v>131</v>
      </c>
      <c r="AA227" s="42">
        <v>866.4</v>
      </c>
      <c r="AB227" s="41" t="s">
        <v>8</v>
      </c>
      <c r="AC227" s="39" t="s">
        <v>76</v>
      </c>
      <c r="AD227" s="43" t="s">
        <v>203</v>
      </c>
    </row>
    <row r="228" spans="1:30" s="5" customFormat="1" ht="30" customHeight="1">
      <c r="A228" s="31">
        <v>32</v>
      </c>
      <c r="B228" s="32" t="s">
        <v>30</v>
      </c>
      <c r="C228" s="31">
        <v>1</v>
      </c>
      <c r="D228" s="31">
        <v>42</v>
      </c>
      <c r="E228" s="31">
        <v>1989</v>
      </c>
      <c r="F228" s="33" t="s">
        <v>10</v>
      </c>
      <c r="G228" s="31" t="s">
        <v>3</v>
      </c>
      <c r="H228" s="31">
        <v>2</v>
      </c>
      <c r="I228" s="31">
        <v>2</v>
      </c>
      <c r="J228" s="31">
        <v>12</v>
      </c>
      <c r="K228" s="38">
        <v>291.1</v>
      </c>
      <c r="L228" s="38">
        <v>506.3</v>
      </c>
      <c r="M228" s="34">
        <v>540.4</v>
      </c>
      <c r="N228" s="53">
        <f t="shared" si="62"/>
        <v>565.1999999999999</v>
      </c>
      <c r="O228" s="46">
        <v>614.33</v>
      </c>
      <c r="P228" s="42">
        <v>1823</v>
      </c>
      <c r="Q228" s="37" t="s">
        <v>4</v>
      </c>
      <c r="R228" s="38">
        <v>452.9</v>
      </c>
      <c r="S228" s="34">
        <v>65.13</v>
      </c>
      <c r="T228" s="34">
        <v>50.1</v>
      </c>
      <c r="U228" s="34">
        <v>8.8</v>
      </c>
      <c r="V228" s="42">
        <v>0</v>
      </c>
      <c r="W228" s="34">
        <v>34.1</v>
      </c>
      <c r="X228" s="39" t="s">
        <v>279</v>
      </c>
      <c r="Y228" s="40">
        <v>36</v>
      </c>
      <c r="Z228" s="41" t="s">
        <v>131</v>
      </c>
      <c r="AA228" s="42">
        <v>858.4</v>
      </c>
      <c r="AB228" s="41" t="s">
        <v>8</v>
      </c>
      <c r="AC228" s="39" t="s">
        <v>301</v>
      </c>
      <c r="AD228" s="43"/>
    </row>
    <row r="229" spans="1:30" s="5" customFormat="1" ht="30" customHeight="1">
      <c r="A229" s="31">
        <v>33</v>
      </c>
      <c r="B229" s="32" t="s">
        <v>30</v>
      </c>
      <c r="C229" s="31">
        <v>1</v>
      </c>
      <c r="D229" s="31">
        <v>45</v>
      </c>
      <c r="E229" s="31">
        <v>1986</v>
      </c>
      <c r="F229" s="33" t="s">
        <v>10</v>
      </c>
      <c r="G229" s="31" t="s">
        <v>3</v>
      </c>
      <c r="H229" s="31">
        <v>2</v>
      </c>
      <c r="I229" s="31">
        <v>2</v>
      </c>
      <c r="J229" s="31">
        <v>4</v>
      </c>
      <c r="K229" s="38">
        <v>157.7</v>
      </c>
      <c r="L229" s="38">
        <v>262</v>
      </c>
      <c r="M229" s="34">
        <v>297.6</v>
      </c>
      <c r="N229" s="53">
        <f t="shared" si="62"/>
        <v>262</v>
      </c>
      <c r="O229" s="46">
        <v>297.6</v>
      </c>
      <c r="P229" s="42">
        <v>1111</v>
      </c>
      <c r="Q229" s="37" t="s">
        <v>4</v>
      </c>
      <c r="R229" s="38">
        <v>224.6</v>
      </c>
      <c r="S229" s="34">
        <v>0</v>
      </c>
      <c r="T229" s="34">
        <v>0</v>
      </c>
      <c r="U229" s="34">
        <v>0</v>
      </c>
      <c r="V229" s="42">
        <v>35.6</v>
      </c>
      <c r="W229" s="34">
        <v>0</v>
      </c>
      <c r="X229" s="39" t="s">
        <v>279</v>
      </c>
      <c r="Y229" s="40">
        <v>32</v>
      </c>
      <c r="Z229" s="41" t="s">
        <v>131</v>
      </c>
      <c r="AA229" s="42">
        <v>446.7</v>
      </c>
      <c r="AB229" s="41" t="s">
        <v>8</v>
      </c>
      <c r="AC229" s="39" t="s">
        <v>76</v>
      </c>
      <c r="AD229" s="43"/>
    </row>
    <row r="230" spans="1:30" s="5" customFormat="1" ht="30" customHeight="1">
      <c r="A230" s="31">
        <v>34</v>
      </c>
      <c r="B230" s="32" t="s">
        <v>30</v>
      </c>
      <c r="C230" s="31">
        <v>1</v>
      </c>
      <c r="D230" s="31">
        <v>46</v>
      </c>
      <c r="E230" s="31">
        <v>1986</v>
      </c>
      <c r="F230" s="33" t="s">
        <v>10</v>
      </c>
      <c r="G230" s="31" t="s">
        <v>3</v>
      </c>
      <c r="H230" s="31">
        <v>2</v>
      </c>
      <c r="I230" s="31">
        <v>2</v>
      </c>
      <c r="J230" s="31">
        <v>4</v>
      </c>
      <c r="K230" s="38">
        <v>159.1</v>
      </c>
      <c r="L230" s="38">
        <v>265</v>
      </c>
      <c r="M230" s="34">
        <v>301</v>
      </c>
      <c r="N230" s="53">
        <f t="shared" si="62"/>
        <v>265</v>
      </c>
      <c r="O230" s="46">
        <v>301</v>
      </c>
      <c r="P230" s="42">
        <v>1098</v>
      </c>
      <c r="Q230" s="37" t="s">
        <v>4</v>
      </c>
      <c r="R230" s="38">
        <v>452.9</v>
      </c>
      <c r="S230" s="34">
        <v>0</v>
      </c>
      <c r="T230" s="34">
        <v>0</v>
      </c>
      <c r="U230" s="34">
        <v>0</v>
      </c>
      <c r="V230" s="42">
        <v>36</v>
      </c>
      <c r="W230" s="34">
        <v>0</v>
      </c>
      <c r="X230" s="39" t="s">
        <v>279</v>
      </c>
      <c r="Y230" s="40">
        <v>38</v>
      </c>
      <c r="Z230" s="41" t="s">
        <v>131</v>
      </c>
      <c r="AA230" s="42">
        <v>503.7</v>
      </c>
      <c r="AB230" s="41" t="s">
        <v>8</v>
      </c>
      <c r="AC230" s="39" t="s">
        <v>76</v>
      </c>
      <c r="AD230" s="43"/>
    </row>
    <row r="231" spans="1:30" s="5" customFormat="1" ht="30" customHeight="1">
      <c r="A231" s="31">
        <v>35</v>
      </c>
      <c r="B231" s="32" t="s">
        <v>30</v>
      </c>
      <c r="C231" s="31">
        <v>1</v>
      </c>
      <c r="D231" s="31">
        <v>49</v>
      </c>
      <c r="E231" s="31">
        <v>1988</v>
      </c>
      <c r="F231" s="33" t="s">
        <v>10</v>
      </c>
      <c r="G231" s="31" t="s">
        <v>3</v>
      </c>
      <c r="H231" s="31">
        <v>2</v>
      </c>
      <c r="I231" s="31">
        <v>2</v>
      </c>
      <c r="J231" s="31">
        <v>4</v>
      </c>
      <c r="K231" s="38">
        <v>188.6</v>
      </c>
      <c r="L231" s="38">
        <v>302.5</v>
      </c>
      <c r="M231" s="34">
        <v>302.5</v>
      </c>
      <c r="N231" s="53">
        <f t="shared" si="62"/>
        <v>302.5</v>
      </c>
      <c r="O231" s="46">
        <v>302.5</v>
      </c>
      <c r="P231" s="42">
        <v>1097</v>
      </c>
      <c r="Q231" s="37" t="s">
        <v>4</v>
      </c>
      <c r="R231" s="38">
        <v>225.3</v>
      </c>
      <c r="S231" s="34">
        <v>0</v>
      </c>
      <c r="T231" s="34">
        <v>0</v>
      </c>
      <c r="U231" s="34">
        <v>0</v>
      </c>
      <c r="V231" s="42">
        <v>0</v>
      </c>
      <c r="W231" s="34">
        <v>0</v>
      </c>
      <c r="X231" s="39" t="s">
        <v>279</v>
      </c>
      <c r="Y231" s="40">
        <v>32</v>
      </c>
      <c r="Z231" s="41" t="s">
        <v>131</v>
      </c>
      <c r="AA231" s="42">
        <v>493.3</v>
      </c>
      <c r="AB231" s="41" t="s">
        <v>8</v>
      </c>
      <c r="AC231" s="39" t="s">
        <v>76</v>
      </c>
      <c r="AD231" s="43"/>
    </row>
    <row r="232" spans="1:31" s="5" customFormat="1" ht="30" customHeight="1">
      <c r="A232" s="31">
        <v>36</v>
      </c>
      <c r="B232" s="32" t="s">
        <v>30</v>
      </c>
      <c r="C232" s="31">
        <v>1</v>
      </c>
      <c r="D232" s="31">
        <v>50</v>
      </c>
      <c r="E232" s="31">
        <v>1985</v>
      </c>
      <c r="F232" s="33" t="s">
        <v>7</v>
      </c>
      <c r="G232" s="31" t="s">
        <v>5</v>
      </c>
      <c r="H232" s="31">
        <v>2</v>
      </c>
      <c r="I232" s="31">
        <v>2</v>
      </c>
      <c r="J232" s="31">
        <v>16</v>
      </c>
      <c r="K232" s="38">
        <v>494.7</v>
      </c>
      <c r="L232" s="38">
        <v>901.2</v>
      </c>
      <c r="M232" s="34">
        <v>964.2</v>
      </c>
      <c r="N232" s="53">
        <f t="shared" si="62"/>
        <v>1073.8000000000002</v>
      </c>
      <c r="O232" s="46">
        <v>1163.56</v>
      </c>
      <c r="P232" s="42">
        <v>3511</v>
      </c>
      <c r="Q232" s="37" t="s">
        <v>4</v>
      </c>
      <c r="R232" s="38">
        <v>761.8</v>
      </c>
      <c r="S232" s="34">
        <v>115.96</v>
      </c>
      <c r="T232" s="34">
        <v>89.2</v>
      </c>
      <c r="U232" s="34">
        <v>83.4</v>
      </c>
      <c r="V232" s="42">
        <v>63</v>
      </c>
      <c r="W232" s="34">
        <v>0</v>
      </c>
      <c r="X232" s="39" t="s">
        <v>279</v>
      </c>
      <c r="Y232" s="40">
        <v>37</v>
      </c>
      <c r="Z232" s="41" t="s">
        <v>131</v>
      </c>
      <c r="AA232" s="42">
        <v>1006.9</v>
      </c>
      <c r="AB232" s="41" t="s">
        <v>8</v>
      </c>
      <c r="AC232" s="39" t="s">
        <v>76</v>
      </c>
      <c r="AD232" s="43" t="s">
        <v>202</v>
      </c>
      <c r="AE232" s="51"/>
    </row>
    <row r="233" spans="1:31" s="5" customFormat="1" ht="30" customHeight="1">
      <c r="A233" s="31">
        <v>37</v>
      </c>
      <c r="B233" s="32" t="s">
        <v>30</v>
      </c>
      <c r="C233" s="31">
        <v>1</v>
      </c>
      <c r="D233" s="31">
        <v>52</v>
      </c>
      <c r="E233" s="31">
        <v>1982</v>
      </c>
      <c r="F233" s="33" t="s">
        <v>7</v>
      </c>
      <c r="G233" s="31" t="s">
        <v>5</v>
      </c>
      <c r="H233" s="31">
        <v>2</v>
      </c>
      <c r="I233" s="31">
        <v>2</v>
      </c>
      <c r="J233" s="31">
        <v>16</v>
      </c>
      <c r="K233" s="38">
        <v>495.6</v>
      </c>
      <c r="L233" s="38">
        <v>898.2</v>
      </c>
      <c r="M233" s="34">
        <v>963</v>
      </c>
      <c r="N233" s="53">
        <f t="shared" si="62"/>
        <v>1140.5</v>
      </c>
      <c r="O233" s="46">
        <v>1566.89</v>
      </c>
      <c r="P233" s="42">
        <v>3478</v>
      </c>
      <c r="Q233" s="37" t="s">
        <v>4</v>
      </c>
      <c r="R233" s="38">
        <v>653.6</v>
      </c>
      <c r="S233" s="34">
        <v>90.22</v>
      </c>
      <c r="T233" s="34">
        <v>69.4</v>
      </c>
      <c r="U233" s="34">
        <v>172.9</v>
      </c>
      <c r="V233" s="34">
        <v>32.4</v>
      </c>
      <c r="W233" s="34">
        <v>0</v>
      </c>
      <c r="X233" s="39" t="s">
        <v>88</v>
      </c>
      <c r="Y233" s="40">
        <v>28</v>
      </c>
      <c r="Z233" s="41" t="s">
        <v>167</v>
      </c>
      <c r="AA233" s="42">
        <v>1487.8</v>
      </c>
      <c r="AB233" s="41" t="s">
        <v>8</v>
      </c>
      <c r="AC233" s="39" t="s">
        <v>76</v>
      </c>
      <c r="AD233" s="43" t="s">
        <v>202</v>
      </c>
      <c r="AE233" s="51"/>
    </row>
    <row r="234" spans="1:31" s="5" customFormat="1" ht="30" customHeight="1">
      <c r="A234" s="31">
        <v>38</v>
      </c>
      <c r="B234" s="32" t="s">
        <v>30</v>
      </c>
      <c r="C234" s="31">
        <v>1</v>
      </c>
      <c r="D234" s="31">
        <v>53</v>
      </c>
      <c r="E234" s="31">
        <v>1987</v>
      </c>
      <c r="F234" s="33" t="s">
        <v>7</v>
      </c>
      <c r="G234" s="31" t="s">
        <v>5</v>
      </c>
      <c r="H234" s="31">
        <v>2</v>
      </c>
      <c r="I234" s="31">
        <v>2</v>
      </c>
      <c r="J234" s="31">
        <v>16</v>
      </c>
      <c r="K234" s="38">
        <v>499.4</v>
      </c>
      <c r="L234" s="38">
        <v>895.8</v>
      </c>
      <c r="M234" s="34">
        <v>928.2</v>
      </c>
      <c r="N234" s="53">
        <f t="shared" si="62"/>
        <v>1142.6</v>
      </c>
      <c r="O234" s="46">
        <v>1569.62</v>
      </c>
      <c r="P234" s="42">
        <v>3536</v>
      </c>
      <c r="Q234" s="37" t="s">
        <v>4</v>
      </c>
      <c r="R234" s="38">
        <v>690</v>
      </c>
      <c r="S234" s="34">
        <v>91.65</v>
      </c>
      <c r="T234" s="34">
        <v>70.5</v>
      </c>
      <c r="U234" s="34">
        <v>176.3</v>
      </c>
      <c r="V234" s="34">
        <v>32.4</v>
      </c>
      <c r="W234" s="34">
        <v>0</v>
      </c>
      <c r="X234" s="39" t="s">
        <v>88</v>
      </c>
      <c r="Y234" s="40">
        <v>23</v>
      </c>
      <c r="Z234" s="41" t="s">
        <v>168</v>
      </c>
      <c r="AA234" s="42">
        <v>1466.8</v>
      </c>
      <c r="AB234" s="41" t="s">
        <v>8</v>
      </c>
      <c r="AC234" s="39" t="s">
        <v>76</v>
      </c>
      <c r="AD234" s="43" t="s">
        <v>202</v>
      </c>
      <c r="AE234" s="51"/>
    </row>
    <row r="235" spans="1:31" s="5" customFormat="1" ht="30" customHeight="1">
      <c r="A235" s="31">
        <v>39</v>
      </c>
      <c r="B235" s="32" t="s">
        <v>30</v>
      </c>
      <c r="C235" s="31">
        <v>1</v>
      </c>
      <c r="D235" s="31">
        <v>54</v>
      </c>
      <c r="E235" s="31">
        <v>1986</v>
      </c>
      <c r="F235" s="33" t="s">
        <v>7</v>
      </c>
      <c r="G235" s="31" t="s">
        <v>5</v>
      </c>
      <c r="H235" s="31">
        <v>2</v>
      </c>
      <c r="I235" s="31">
        <v>2</v>
      </c>
      <c r="J235" s="31">
        <v>16</v>
      </c>
      <c r="K235" s="38">
        <v>494.2</v>
      </c>
      <c r="L235" s="38">
        <v>894.7</v>
      </c>
      <c r="M235" s="34">
        <v>957.7</v>
      </c>
      <c r="N235" s="53">
        <f t="shared" si="62"/>
        <v>1067.6</v>
      </c>
      <c r="O235" s="46">
        <v>1151.84</v>
      </c>
      <c r="P235" s="42">
        <v>3546</v>
      </c>
      <c r="Q235" s="37" t="s">
        <v>4</v>
      </c>
      <c r="R235" s="38">
        <v>781</v>
      </c>
      <c r="S235" s="34">
        <v>92.04</v>
      </c>
      <c r="T235" s="34">
        <v>70.8</v>
      </c>
      <c r="U235" s="34">
        <v>102.1</v>
      </c>
      <c r="V235" s="42">
        <v>63</v>
      </c>
      <c r="W235" s="34">
        <v>0</v>
      </c>
      <c r="X235" s="39" t="s">
        <v>279</v>
      </c>
      <c r="Y235" s="40">
        <v>36</v>
      </c>
      <c r="Z235" s="41" t="s">
        <v>131</v>
      </c>
      <c r="AA235" s="42">
        <v>1437.9</v>
      </c>
      <c r="AB235" s="41" t="s">
        <v>8</v>
      </c>
      <c r="AC235" s="39" t="s">
        <v>76</v>
      </c>
      <c r="AD235" s="43" t="s">
        <v>202</v>
      </c>
      <c r="AE235" s="51"/>
    </row>
    <row r="236" spans="1:31" s="5" customFormat="1" ht="30" customHeight="1">
      <c r="A236" s="31">
        <v>40</v>
      </c>
      <c r="B236" s="32" t="s">
        <v>30</v>
      </c>
      <c r="C236" s="31">
        <v>1</v>
      </c>
      <c r="D236" s="31">
        <v>55</v>
      </c>
      <c r="E236" s="31">
        <v>1985</v>
      </c>
      <c r="F236" s="33" t="s">
        <v>7</v>
      </c>
      <c r="G236" s="31" t="s">
        <v>5</v>
      </c>
      <c r="H236" s="31">
        <v>2</v>
      </c>
      <c r="I236" s="31">
        <v>2</v>
      </c>
      <c r="J236" s="31">
        <v>16</v>
      </c>
      <c r="K236" s="38">
        <v>495.2</v>
      </c>
      <c r="L236" s="38">
        <v>899.7</v>
      </c>
      <c r="M236" s="34">
        <v>932.1</v>
      </c>
      <c r="N236" s="53">
        <f>L236+T236+U236</f>
        <v>1162</v>
      </c>
      <c r="O236" s="46">
        <v>1594.84</v>
      </c>
      <c r="P236" s="42">
        <v>3520</v>
      </c>
      <c r="Q236" s="37" t="s">
        <v>4</v>
      </c>
      <c r="R236" s="38">
        <v>690.2</v>
      </c>
      <c r="S236" s="34">
        <v>115.96</v>
      </c>
      <c r="T236" s="34">
        <v>89.2</v>
      </c>
      <c r="U236" s="34">
        <v>173.1</v>
      </c>
      <c r="V236" s="34">
        <v>32.4</v>
      </c>
      <c r="W236" s="34">
        <v>0</v>
      </c>
      <c r="X236" s="39" t="s">
        <v>88</v>
      </c>
      <c r="Y236" s="40">
        <v>26</v>
      </c>
      <c r="Z236" s="41" t="s">
        <v>168</v>
      </c>
      <c r="AA236" s="42">
        <v>1423.1</v>
      </c>
      <c r="AB236" s="41" t="s">
        <v>8</v>
      </c>
      <c r="AC236" s="39" t="s">
        <v>76</v>
      </c>
      <c r="AD236" s="43" t="s">
        <v>202</v>
      </c>
      <c r="AE236" s="51"/>
    </row>
    <row r="237" spans="1:31" s="5" customFormat="1" ht="30" customHeight="1">
      <c r="A237" s="31">
        <v>41</v>
      </c>
      <c r="B237" s="32" t="s">
        <v>30</v>
      </c>
      <c r="C237" s="31">
        <v>1</v>
      </c>
      <c r="D237" s="31">
        <v>56</v>
      </c>
      <c r="E237" s="31">
        <v>1985</v>
      </c>
      <c r="F237" s="33" t="s">
        <v>7</v>
      </c>
      <c r="G237" s="31" t="s">
        <v>5</v>
      </c>
      <c r="H237" s="31">
        <v>2</v>
      </c>
      <c r="I237" s="31">
        <v>2</v>
      </c>
      <c r="J237" s="31">
        <v>16</v>
      </c>
      <c r="K237" s="38">
        <v>499.4</v>
      </c>
      <c r="L237" s="38">
        <v>900.7</v>
      </c>
      <c r="M237" s="34">
        <v>963.7</v>
      </c>
      <c r="N237" s="53">
        <f t="shared" si="62"/>
        <v>1074.2</v>
      </c>
      <c r="O237" s="46">
        <v>1158.53</v>
      </c>
      <c r="P237" s="42">
        <v>3540</v>
      </c>
      <c r="Q237" s="37" t="s">
        <v>4</v>
      </c>
      <c r="R237" s="38">
        <v>779.5</v>
      </c>
      <c r="S237" s="34">
        <v>92.43</v>
      </c>
      <c r="T237" s="34">
        <v>71.1</v>
      </c>
      <c r="U237" s="34">
        <v>102.4</v>
      </c>
      <c r="V237" s="42">
        <v>63</v>
      </c>
      <c r="W237" s="34">
        <v>0</v>
      </c>
      <c r="X237" s="39" t="s">
        <v>279</v>
      </c>
      <c r="Y237" s="40">
        <v>37</v>
      </c>
      <c r="Z237" s="41" t="s">
        <v>131</v>
      </c>
      <c r="AA237" s="42">
        <v>1431.1</v>
      </c>
      <c r="AB237" s="41" t="s">
        <v>8</v>
      </c>
      <c r="AC237" s="39" t="s">
        <v>76</v>
      </c>
      <c r="AD237" s="43" t="s">
        <v>202</v>
      </c>
      <c r="AE237" s="51"/>
    </row>
    <row r="238" spans="1:31" s="5" customFormat="1" ht="30" customHeight="1">
      <c r="A238" s="31">
        <v>42</v>
      </c>
      <c r="B238" s="32" t="s">
        <v>30</v>
      </c>
      <c r="C238" s="31">
        <v>1</v>
      </c>
      <c r="D238" s="31">
        <v>57</v>
      </c>
      <c r="E238" s="31">
        <v>1986</v>
      </c>
      <c r="F238" s="33" t="s">
        <v>7</v>
      </c>
      <c r="G238" s="31" t="s">
        <v>5</v>
      </c>
      <c r="H238" s="31">
        <v>2</v>
      </c>
      <c r="I238" s="31">
        <v>2</v>
      </c>
      <c r="J238" s="31">
        <v>16</v>
      </c>
      <c r="K238" s="38">
        <v>491.1</v>
      </c>
      <c r="L238" s="38">
        <v>890.2</v>
      </c>
      <c r="M238" s="34">
        <v>953.2</v>
      </c>
      <c r="N238" s="53">
        <f t="shared" si="62"/>
        <v>1060.4</v>
      </c>
      <c r="O238" s="46">
        <v>1144.25</v>
      </c>
      <c r="P238" s="42">
        <v>3500</v>
      </c>
      <c r="Q238" s="37" t="s">
        <v>4</v>
      </c>
      <c r="R238" s="38">
        <v>772</v>
      </c>
      <c r="S238" s="34">
        <v>90.35</v>
      </c>
      <c r="T238" s="34">
        <v>69.5</v>
      </c>
      <c r="U238" s="34">
        <v>100.7</v>
      </c>
      <c r="V238" s="42">
        <v>63</v>
      </c>
      <c r="W238" s="34">
        <v>0</v>
      </c>
      <c r="X238" s="39" t="s">
        <v>279</v>
      </c>
      <c r="Y238" s="40">
        <v>28</v>
      </c>
      <c r="Z238" s="41" t="s">
        <v>133</v>
      </c>
      <c r="AA238" s="42">
        <v>1464.1</v>
      </c>
      <c r="AB238" s="41" t="s">
        <v>8</v>
      </c>
      <c r="AC238" s="39" t="s">
        <v>76</v>
      </c>
      <c r="AD238" s="43" t="s">
        <v>202</v>
      </c>
      <c r="AE238" s="51"/>
    </row>
    <row r="239" spans="1:31" s="5" customFormat="1" ht="30" customHeight="1">
      <c r="A239" s="31">
        <v>43</v>
      </c>
      <c r="B239" s="32" t="s">
        <v>30</v>
      </c>
      <c r="C239" s="31">
        <v>1</v>
      </c>
      <c r="D239" s="31">
        <v>58</v>
      </c>
      <c r="E239" s="31">
        <v>1986</v>
      </c>
      <c r="F239" s="33" t="s">
        <v>7</v>
      </c>
      <c r="G239" s="31" t="s">
        <v>5</v>
      </c>
      <c r="H239" s="31">
        <v>2</v>
      </c>
      <c r="I239" s="31">
        <v>2</v>
      </c>
      <c r="J239" s="31">
        <v>16</v>
      </c>
      <c r="K239" s="38">
        <v>492.1</v>
      </c>
      <c r="L239" s="38">
        <v>894.1</v>
      </c>
      <c r="M239" s="34">
        <v>957.1</v>
      </c>
      <c r="N239" s="53">
        <f t="shared" si="62"/>
        <v>1132.1</v>
      </c>
      <c r="O239" s="46">
        <v>1215.2</v>
      </c>
      <c r="P239" s="42">
        <v>3468</v>
      </c>
      <c r="Q239" s="37" t="s">
        <v>4</v>
      </c>
      <c r="R239" s="38">
        <v>764.8</v>
      </c>
      <c r="S239" s="61">
        <v>87.1</v>
      </c>
      <c r="T239" s="34">
        <v>67</v>
      </c>
      <c r="U239" s="66">
        <v>171</v>
      </c>
      <c r="V239" s="34">
        <v>63</v>
      </c>
      <c r="W239" s="34">
        <v>0</v>
      </c>
      <c r="X239" s="39" t="s">
        <v>279</v>
      </c>
      <c r="Y239" s="40">
        <v>29</v>
      </c>
      <c r="Z239" s="41" t="s">
        <v>131</v>
      </c>
      <c r="AA239" s="42">
        <v>1341.15</v>
      </c>
      <c r="AB239" s="41" t="s">
        <v>8</v>
      </c>
      <c r="AC239" s="39" t="s">
        <v>312</v>
      </c>
      <c r="AD239" s="43" t="s">
        <v>202</v>
      </c>
      <c r="AE239" s="51"/>
    </row>
    <row r="240" spans="1:31" s="5" customFormat="1" ht="30" customHeight="1">
      <c r="A240" s="31">
        <v>44</v>
      </c>
      <c r="B240" s="32" t="s">
        <v>30</v>
      </c>
      <c r="C240" s="31">
        <v>1</v>
      </c>
      <c r="D240" s="31">
        <v>59</v>
      </c>
      <c r="E240" s="31">
        <v>1985</v>
      </c>
      <c r="F240" s="33" t="s">
        <v>7</v>
      </c>
      <c r="G240" s="31" t="s">
        <v>5</v>
      </c>
      <c r="H240" s="31">
        <v>2</v>
      </c>
      <c r="I240" s="31">
        <v>2</v>
      </c>
      <c r="J240" s="31">
        <v>16</v>
      </c>
      <c r="K240" s="38">
        <v>498.5</v>
      </c>
      <c r="L240" s="38">
        <v>892.9</v>
      </c>
      <c r="M240" s="34">
        <v>955.9</v>
      </c>
      <c r="N240" s="53">
        <f t="shared" si="62"/>
        <v>1060.4</v>
      </c>
      <c r="O240" s="46">
        <v>1144.16</v>
      </c>
      <c r="P240" s="42">
        <v>3483</v>
      </c>
      <c r="Q240" s="37" t="s">
        <v>4</v>
      </c>
      <c r="R240" s="38">
        <v>768</v>
      </c>
      <c r="S240" s="34">
        <v>89.96</v>
      </c>
      <c r="T240" s="34">
        <v>69.2</v>
      </c>
      <c r="U240" s="34">
        <v>98.3</v>
      </c>
      <c r="V240" s="42">
        <v>63</v>
      </c>
      <c r="W240" s="34">
        <v>0</v>
      </c>
      <c r="X240" s="39" t="s">
        <v>279</v>
      </c>
      <c r="Y240" s="40">
        <v>35</v>
      </c>
      <c r="Z240" s="41" t="s">
        <v>132</v>
      </c>
      <c r="AA240" s="42">
        <v>1453</v>
      </c>
      <c r="AB240" s="41" t="s">
        <v>8</v>
      </c>
      <c r="AC240" s="39" t="s">
        <v>76</v>
      </c>
      <c r="AD240" s="43" t="s">
        <v>202</v>
      </c>
      <c r="AE240" s="51"/>
    </row>
    <row r="241" spans="1:31" s="5" customFormat="1" ht="30" customHeight="1">
      <c r="A241" s="31">
        <v>45</v>
      </c>
      <c r="B241" s="32" t="s">
        <v>30</v>
      </c>
      <c r="C241" s="31">
        <v>1</v>
      </c>
      <c r="D241" s="31">
        <v>60</v>
      </c>
      <c r="E241" s="31">
        <v>1986</v>
      </c>
      <c r="F241" s="33" t="s">
        <v>7</v>
      </c>
      <c r="G241" s="31" t="s">
        <v>5</v>
      </c>
      <c r="H241" s="31">
        <v>2</v>
      </c>
      <c r="I241" s="31">
        <v>2</v>
      </c>
      <c r="J241" s="31">
        <v>16</v>
      </c>
      <c r="K241" s="38">
        <v>491.7</v>
      </c>
      <c r="L241" s="38">
        <v>892.9</v>
      </c>
      <c r="M241" s="34">
        <v>955.9</v>
      </c>
      <c r="N241" s="53">
        <f t="shared" si="62"/>
        <v>1069</v>
      </c>
      <c r="O241" s="46">
        <v>1152.94</v>
      </c>
      <c r="P241" s="42">
        <v>3528</v>
      </c>
      <c r="Q241" s="37" t="s">
        <v>4</v>
      </c>
      <c r="R241" s="38">
        <v>778.7</v>
      </c>
      <c r="S241" s="34">
        <v>90.74</v>
      </c>
      <c r="T241" s="34">
        <v>69.8</v>
      </c>
      <c r="U241" s="34">
        <v>106.3</v>
      </c>
      <c r="V241" s="42">
        <v>63</v>
      </c>
      <c r="W241" s="34">
        <v>0</v>
      </c>
      <c r="X241" s="39" t="s">
        <v>279</v>
      </c>
      <c r="Y241" s="40">
        <v>37</v>
      </c>
      <c r="Z241" s="41" t="s">
        <v>131</v>
      </c>
      <c r="AA241" s="42">
        <v>1048.3</v>
      </c>
      <c r="AB241" s="41" t="s">
        <v>8</v>
      </c>
      <c r="AC241" s="39" t="s">
        <v>301</v>
      </c>
      <c r="AD241" s="43" t="s">
        <v>202</v>
      </c>
      <c r="AE241" s="51"/>
    </row>
    <row r="242" spans="1:31" s="5" customFormat="1" ht="30" customHeight="1">
      <c r="A242" s="31">
        <v>46</v>
      </c>
      <c r="B242" s="32" t="s">
        <v>30</v>
      </c>
      <c r="C242" s="31">
        <v>1</v>
      </c>
      <c r="D242" s="31">
        <v>61</v>
      </c>
      <c r="E242" s="31">
        <v>1986</v>
      </c>
      <c r="F242" s="33" t="s">
        <v>7</v>
      </c>
      <c r="G242" s="31" t="s">
        <v>5</v>
      </c>
      <c r="H242" s="31">
        <v>2</v>
      </c>
      <c r="I242" s="31">
        <v>2</v>
      </c>
      <c r="J242" s="31">
        <v>16</v>
      </c>
      <c r="K242" s="38">
        <v>491.4</v>
      </c>
      <c r="L242" s="38">
        <v>891.7</v>
      </c>
      <c r="M242" s="34">
        <v>954.7</v>
      </c>
      <c r="N242" s="53">
        <f t="shared" si="62"/>
        <v>1066.5</v>
      </c>
      <c r="O242" s="46">
        <v>1150.56</v>
      </c>
      <c r="P242" s="42">
        <v>3514</v>
      </c>
      <c r="Q242" s="37" t="s">
        <v>4</v>
      </c>
      <c r="R242" s="38">
        <v>775.5</v>
      </c>
      <c r="S242" s="34">
        <v>91.26</v>
      </c>
      <c r="T242" s="34">
        <v>70.2</v>
      </c>
      <c r="U242" s="34">
        <v>104.6</v>
      </c>
      <c r="V242" s="42">
        <v>63</v>
      </c>
      <c r="W242" s="34">
        <v>0</v>
      </c>
      <c r="X242" s="39" t="s">
        <v>279</v>
      </c>
      <c r="Y242" s="40">
        <v>35</v>
      </c>
      <c r="Z242" s="41" t="s">
        <v>131</v>
      </c>
      <c r="AA242" s="42">
        <v>1456.8</v>
      </c>
      <c r="AB242" s="41" t="s">
        <v>8</v>
      </c>
      <c r="AC242" s="39" t="s">
        <v>76</v>
      </c>
      <c r="AD242" s="43" t="s">
        <v>202</v>
      </c>
      <c r="AE242" s="51"/>
    </row>
    <row r="243" spans="1:31" s="5" customFormat="1" ht="30" customHeight="1">
      <c r="A243" s="31">
        <v>47</v>
      </c>
      <c r="B243" s="32" t="s">
        <v>30</v>
      </c>
      <c r="C243" s="31">
        <v>1</v>
      </c>
      <c r="D243" s="31">
        <v>63</v>
      </c>
      <c r="E243" s="31">
        <v>1987</v>
      </c>
      <c r="F243" s="33" t="s">
        <v>7</v>
      </c>
      <c r="G243" s="31" t="s">
        <v>5</v>
      </c>
      <c r="H243" s="31">
        <v>2</v>
      </c>
      <c r="I243" s="31">
        <v>2</v>
      </c>
      <c r="J243" s="31">
        <v>16</v>
      </c>
      <c r="K243" s="38">
        <v>496.6</v>
      </c>
      <c r="L243" s="38">
        <v>898.6</v>
      </c>
      <c r="M243" s="34">
        <v>931</v>
      </c>
      <c r="N243" s="53">
        <f t="shared" si="62"/>
        <v>1136.6</v>
      </c>
      <c r="O243" s="46">
        <v>1561.82</v>
      </c>
      <c r="P243" s="42">
        <v>3564</v>
      </c>
      <c r="Q243" s="37" t="s">
        <v>4</v>
      </c>
      <c r="R243" s="38">
        <v>661.9</v>
      </c>
      <c r="S243" s="34">
        <v>88.4</v>
      </c>
      <c r="T243" s="34">
        <v>68</v>
      </c>
      <c r="U243" s="34">
        <v>170</v>
      </c>
      <c r="V243" s="34">
        <v>32.4</v>
      </c>
      <c r="W243" s="34">
        <v>0</v>
      </c>
      <c r="X243" s="39" t="s">
        <v>88</v>
      </c>
      <c r="Y243" s="40">
        <v>22</v>
      </c>
      <c r="Z243" s="41" t="s">
        <v>119</v>
      </c>
      <c r="AA243" s="42">
        <v>1478.7</v>
      </c>
      <c r="AB243" s="41" t="s">
        <v>8</v>
      </c>
      <c r="AC243" s="39" t="s">
        <v>76</v>
      </c>
      <c r="AD243" s="43" t="s">
        <v>202</v>
      </c>
      <c r="AE243" s="51"/>
    </row>
    <row r="244" spans="1:31" s="5" customFormat="1" ht="30" customHeight="1">
      <c r="A244" s="31">
        <v>48</v>
      </c>
      <c r="B244" s="32" t="s">
        <v>30</v>
      </c>
      <c r="C244" s="31">
        <v>1</v>
      </c>
      <c r="D244" s="31">
        <v>64</v>
      </c>
      <c r="E244" s="31">
        <v>1987</v>
      </c>
      <c r="F244" s="33" t="s">
        <v>7</v>
      </c>
      <c r="G244" s="31" t="s">
        <v>5</v>
      </c>
      <c r="H244" s="31">
        <v>2</v>
      </c>
      <c r="I244" s="31">
        <v>2</v>
      </c>
      <c r="J244" s="31">
        <v>16</v>
      </c>
      <c r="K244" s="38">
        <v>499.3</v>
      </c>
      <c r="L244" s="38">
        <v>902.2</v>
      </c>
      <c r="M244" s="34">
        <v>965.2</v>
      </c>
      <c r="N244" s="53">
        <f t="shared" si="62"/>
        <v>1072</v>
      </c>
      <c r="O244" s="46">
        <v>1155.4</v>
      </c>
      <c r="P244" s="42">
        <v>3539</v>
      </c>
      <c r="Q244" s="37" t="s">
        <v>4</v>
      </c>
      <c r="R244" s="38">
        <v>780.5</v>
      </c>
      <c r="S244" s="34">
        <v>88.4</v>
      </c>
      <c r="T244" s="34">
        <v>68</v>
      </c>
      <c r="U244" s="34">
        <v>101.8</v>
      </c>
      <c r="V244" s="42">
        <v>63</v>
      </c>
      <c r="W244" s="34">
        <v>0</v>
      </c>
      <c r="X244" s="39" t="s">
        <v>279</v>
      </c>
      <c r="Y244" s="40">
        <v>37</v>
      </c>
      <c r="Z244" s="41" t="s">
        <v>131</v>
      </c>
      <c r="AA244" s="42">
        <v>1491.3</v>
      </c>
      <c r="AB244" s="41" t="s">
        <v>8</v>
      </c>
      <c r="AC244" s="39" t="s">
        <v>76</v>
      </c>
      <c r="AD244" s="43" t="s">
        <v>202</v>
      </c>
      <c r="AE244" s="51"/>
    </row>
    <row r="245" spans="1:30" s="5" customFormat="1" ht="30" customHeight="1">
      <c r="A245" s="31">
        <v>49</v>
      </c>
      <c r="B245" s="32" t="s">
        <v>296</v>
      </c>
      <c r="C245" s="31">
        <v>1</v>
      </c>
      <c r="D245" s="31">
        <v>3</v>
      </c>
      <c r="E245" s="31">
        <v>1989</v>
      </c>
      <c r="F245" s="33" t="s">
        <v>10</v>
      </c>
      <c r="G245" s="31" t="s">
        <v>3</v>
      </c>
      <c r="H245" s="31">
        <v>1</v>
      </c>
      <c r="I245" s="31">
        <v>2</v>
      </c>
      <c r="J245" s="31">
        <v>29</v>
      </c>
      <c r="K245" s="34">
        <v>496</v>
      </c>
      <c r="L245" s="38">
        <v>968.8</v>
      </c>
      <c r="M245" s="53">
        <v>968.8</v>
      </c>
      <c r="N245" s="53">
        <f t="shared" si="62"/>
        <v>1305.8</v>
      </c>
      <c r="O245" s="35">
        <v>1266.5</v>
      </c>
      <c r="P245" s="42">
        <v>4107</v>
      </c>
      <c r="Q245" s="37" t="s">
        <v>4</v>
      </c>
      <c r="R245" s="38">
        <v>950</v>
      </c>
      <c r="S245" s="53">
        <v>51.09</v>
      </c>
      <c r="T245" s="42">
        <v>39.3</v>
      </c>
      <c r="U245" s="34">
        <v>297.7</v>
      </c>
      <c r="V245" s="34">
        <v>0</v>
      </c>
      <c r="W245" s="53">
        <v>0</v>
      </c>
      <c r="X245" s="39" t="s">
        <v>279</v>
      </c>
      <c r="Y245" s="40">
        <v>14</v>
      </c>
      <c r="Z245" s="41" t="s">
        <v>130</v>
      </c>
      <c r="AA245" s="42">
        <v>1576.1</v>
      </c>
      <c r="AB245" s="41" t="s">
        <v>58</v>
      </c>
      <c r="AC245" s="39" t="s">
        <v>345</v>
      </c>
      <c r="AD245" s="43"/>
    </row>
    <row r="246" spans="1:30" s="5" customFormat="1" ht="30" customHeight="1">
      <c r="A246" s="31">
        <v>50</v>
      </c>
      <c r="B246" s="32" t="s">
        <v>296</v>
      </c>
      <c r="C246" s="31">
        <v>1</v>
      </c>
      <c r="D246" s="31">
        <v>4</v>
      </c>
      <c r="E246" s="31">
        <v>1987</v>
      </c>
      <c r="F246" s="33" t="s">
        <v>10</v>
      </c>
      <c r="G246" s="31" t="s">
        <v>3</v>
      </c>
      <c r="H246" s="31">
        <v>1</v>
      </c>
      <c r="I246" s="31">
        <v>2</v>
      </c>
      <c r="J246" s="31">
        <v>29</v>
      </c>
      <c r="K246" s="34">
        <v>969.5</v>
      </c>
      <c r="L246" s="38">
        <v>969.5</v>
      </c>
      <c r="M246" s="53">
        <v>969.5</v>
      </c>
      <c r="N246" s="53">
        <f t="shared" si="62"/>
        <v>1257.6</v>
      </c>
      <c r="O246" s="35">
        <v>1257.6</v>
      </c>
      <c r="P246" s="42">
        <v>4001</v>
      </c>
      <c r="Q246" s="37" t="s">
        <v>4</v>
      </c>
      <c r="R246" s="38">
        <v>950</v>
      </c>
      <c r="S246" s="53">
        <v>48.88</v>
      </c>
      <c r="T246" s="42">
        <v>37.6</v>
      </c>
      <c r="U246" s="34">
        <v>250.5</v>
      </c>
      <c r="V246" s="34">
        <v>0</v>
      </c>
      <c r="W246" s="53">
        <v>0</v>
      </c>
      <c r="X246" s="39" t="s">
        <v>279</v>
      </c>
      <c r="Y246" s="40">
        <v>20</v>
      </c>
      <c r="Z246" s="41" t="s">
        <v>126</v>
      </c>
      <c r="AA246" s="42">
        <v>1550.6</v>
      </c>
      <c r="AB246" s="41" t="s">
        <v>58</v>
      </c>
      <c r="AC246" s="39" t="s">
        <v>76</v>
      </c>
      <c r="AD246" s="43"/>
    </row>
    <row r="247" spans="1:30" s="5" customFormat="1" ht="30" customHeight="1">
      <c r="A247" s="31">
        <v>51</v>
      </c>
      <c r="B247" s="32" t="s">
        <v>30</v>
      </c>
      <c r="C247" s="31">
        <v>1</v>
      </c>
      <c r="D247" s="31">
        <v>5</v>
      </c>
      <c r="E247" s="31">
        <v>1986</v>
      </c>
      <c r="F247" s="33" t="s">
        <v>10</v>
      </c>
      <c r="G247" s="31" t="s">
        <v>3</v>
      </c>
      <c r="H247" s="31">
        <v>1</v>
      </c>
      <c r="I247" s="31">
        <v>2</v>
      </c>
      <c r="J247" s="31">
        <v>36</v>
      </c>
      <c r="K247" s="34">
        <v>808</v>
      </c>
      <c r="L247" s="38">
        <v>950</v>
      </c>
      <c r="M247" s="53">
        <v>950</v>
      </c>
      <c r="N247" s="53">
        <f t="shared" si="62"/>
        <v>1294.1</v>
      </c>
      <c r="O247" s="35">
        <v>1294.1</v>
      </c>
      <c r="P247" s="42">
        <v>4230</v>
      </c>
      <c r="Q247" s="37" t="s">
        <v>4</v>
      </c>
      <c r="R247" s="38">
        <v>944</v>
      </c>
      <c r="S247" s="53">
        <v>64.22000000000001</v>
      </c>
      <c r="T247" s="42">
        <v>49.400000000000006</v>
      </c>
      <c r="U247" s="34">
        <v>294.7</v>
      </c>
      <c r="V247" s="34">
        <v>0</v>
      </c>
      <c r="W247" s="34">
        <v>0</v>
      </c>
      <c r="X247" s="39" t="s">
        <v>279</v>
      </c>
      <c r="Y247" s="40">
        <v>34</v>
      </c>
      <c r="Z247" s="41" t="s">
        <v>135</v>
      </c>
      <c r="AA247" s="42">
        <v>1613.6</v>
      </c>
      <c r="AB247" s="41" t="s">
        <v>58</v>
      </c>
      <c r="AC247" s="39" t="s">
        <v>346</v>
      </c>
      <c r="AD247" s="43"/>
    </row>
    <row r="248" spans="1:30" s="5" customFormat="1" ht="30" customHeight="1">
      <c r="A248" s="31">
        <v>52</v>
      </c>
      <c r="B248" s="32" t="s">
        <v>296</v>
      </c>
      <c r="C248" s="31">
        <v>1</v>
      </c>
      <c r="D248" s="31">
        <v>6</v>
      </c>
      <c r="E248" s="31">
        <v>1986</v>
      </c>
      <c r="F248" s="33" t="s">
        <v>10</v>
      </c>
      <c r="G248" s="31" t="s">
        <v>3</v>
      </c>
      <c r="H248" s="31">
        <v>1</v>
      </c>
      <c r="I248" s="31">
        <v>2</v>
      </c>
      <c r="J248" s="31">
        <v>31</v>
      </c>
      <c r="K248" s="34">
        <v>777.8</v>
      </c>
      <c r="L248" s="38">
        <v>934.8</v>
      </c>
      <c r="M248" s="53">
        <v>934.8</v>
      </c>
      <c r="N248" s="53">
        <f t="shared" si="62"/>
        <v>1276.2</v>
      </c>
      <c r="O248" s="35">
        <v>1276.2</v>
      </c>
      <c r="P248" s="42">
        <v>4024</v>
      </c>
      <c r="Q248" s="37" t="s">
        <v>17</v>
      </c>
      <c r="R248" s="38">
        <v>945</v>
      </c>
      <c r="S248" s="53">
        <v>61.36</v>
      </c>
      <c r="T248" s="42">
        <v>47.199999999999996</v>
      </c>
      <c r="U248" s="34">
        <v>294.2</v>
      </c>
      <c r="V248" s="34">
        <v>0</v>
      </c>
      <c r="W248" s="34">
        <v>0</v>
      </c>
      <c r="X248" s="39" t="s">
        <v>78</v>
      </c>
      <c r="Y248" s="40">
        <v>0</v>
      </c>
      <c r="Z248" s="41" t="s">
        <v>134</v>
      </c>
      <c r="AA248" s="42">
        <v>1591.7</v>
      </c>
      <c r="AB248" s="41" t="s">
        <v>58</v>
      </c>
      <c r="AC248" s="39" t="s">
        <v>302</v>
      </c>
      <c r="AD248" s="43"/>
    </row>
    <row r="249" spans="1:30" s="5" customFormat="1" ht="30" customHeight="1">
      <c r="A249" s="31"/>
      <c r="B249" s="72" t="s">
        <v>361</v>
      </c>
      <c r="C249" s="71">
        <f>SUM(C198:C200,C202:C203,C204:C206,C209:C210,C211:C212,C213:C214,C215:C216,C217:C218,C219:C220,C222,C224:C225,C226,C232:C234,C235:C236,C237:C238,C239:C241,C242:C243,C244)</f>
        <v>37</v>
      </c>
      <c r="D249" s="71"/>
      <c r="E249" s="71"/>
      <c r="F249" s="71"/>
      <c r="G249" s="71"/>
      <c r="H249" s="71">
        <f aca="true" t="shared" si="63" ref="H249:AA249">SUM(H198:H200,H202:H203,H204:H206,H209:H210,H211:H212,H213:H214,H215:H216,H217:H218,H219:H220,H222,H224:H225,H226,H232:H234,H235:H236,H237:H238,H239:H241,H242:H243,H244)</f>
        <v>74</v>
      </c>
      <c r="I249" s="71"/>
      <c r="J249" s="71">
        <f t="shared" si="63"/>
        <v>592</v>
      </c>
      <c r="K249" s="73">
        <f t="shared" si="63"/>
        <v>18389.800000000003</v>
      </c>
      <c r="L249" s="73">
        <f t="shared" si="63"/>
        <v>33294.4</v>
      </c>
      <c r="M249" s="73">
        <f t="shared" si="63"/>
        <v>35474.2</v>
      </c>
      <c r="N249" s="73">
        <f t="shared" si="63"/>
        <v>40247.899999999994</v>
      </c>
      <c r="O249" s="73">
        <f t="shared" si="63"/>
        <v>45047.579999999994</v>
      </c>
      <c r="P249" s="73">
        <f t="shared" si="63"/>
        <v>130173</v>
      </c>
      <c r="Q249" s="71"/>
      <c r="R249" s="73">
        <f t="shared" si="63"/>
        <v>28217.300000000003</v>
      </c>
      <c r="S249" s="73">
        <f t="shared" si="63"/>
        <v>3538.2199999999993</v>
      </c>
      <c r="T249" s="73">
        <f t="shared" si="63"/>
        <v>2721.7</v>
      </c>
      <c r="U249" s="73">
        <f t="shared" si="63"/>
        <v>4231.8</v>
      </c>
      <c r="V249" s="73">
        <f t="shared" si="63"/>
        <v>2147.4</v>
      </c>
      <c r="W249" s="73">
        <f t="shared" si="63"/>
        <v>0</v>
      </c>
      <c r="X249" s="71"/>
      <c r="Y249" s="71"/>
      <c r="Z249" s="71"/>
      <c r="AA249" s="73">
        <f t="shared" si="63"/>
        <v>50744.95000000001</v>
      </c>
      <c r="AB249" s="71"/>
      <c r="AC249" s="71"/>
      <c r="AD249" s="43"/>
    </row>
    <row r="250" spans="1:30" s="5" customFormat="1" ht="30" customHeight="1">
      <c r="A250" s="31"/>
      <c r="B250" s="72" t="s">
        <v>327</v>
      </c>
      <c r="C250" s="71">
        <f>SUM(C227)</f>
        <v>1</v>
      </c>
      <c r="D250" s="71"/>
      <c r="E250" s="71"/>
      <c r="F250" s="71"/>
      <c r="G250" s="71"/>
      <c r="H250" s="71">
        <f aca="true" t="shared" si="64" ref="H250:AA250">SUM(H227)</f>
        <v>2</v>
      </c>
      <c r="I250" s="71"/>
      <c r="J250" s="71">
        <f t="shared" si="64"/>
        <v>12</v>
      </c>
      <c r="K250" s="73">
        <f t="shared" si="64"/>
        <v>284.3</v>
      </c>
      <c r="L250" s="73">
        <f t="shared" si="64"/>
        <v>503.9</v>
      </c>
      <c r="M250" s="73">
        <f t="shared" si="64"/>
        <v>538</v>
      </c>
      <c r="N250" s="73">
        <f t="shared" si="64"/>
        <v>564.9999999999999</v>
      </c>
      <c r="O250" s="73">
        <f t="shared" si="64"/>
        <v>615.09</v>
      </c>
      <c r="P250" s="73">
        <f t="shared" si="64"/>
        <v>1823</v>
      </c>
      <c r="Q250" s="71"/>
      <c r="R250" s="73">
        <f t="shared" si="64"/>
        <v>768.6</v>
      </c>
      <c r="S250" s="73">
        <f t="shared" si="64"/>
        <v>69.29</v>
      </c>
      <c r="T250" s="73">
        <f t="shared" si="64"/>
        <v>53.3</v>
      </c>
      <c r="U250" s="73">
        <f t="shared" si="64"/>
        <v>7.8</v>
      </c>
      <c r="V250" s="73">
        <f t="shared" si="64"/>
        <v>0</v>
      </c>
      <c r="W250" s="73">
        <f t="shared" si="64"/>
        <v>34.1</v>
      </c>
      <c r="X250" s="71"/>
      <c r="Y250" s="71"/>
      <c r="Z250" s="71"/>
      <c r="AA250" s="73">
        <f t="shared" si="64"/>
        <v>866.4</v>
      </c>
      <c r="AB250" s="71"/>
      <c r="AC250" s="71"/>
      <c r="AD250" s="71"/>
    </row>
    <row r="251" spans="1:30" s="5" customFormat="1" ht="30" customHeight="1">
      <c r="A251" s="54"/>
      <c r="B251" s="55" t="s">
        <v>299</v>
      </c>
      <c r="C251" s="71">
        <f>SUM(C197:C248)</f>
        <v>52</v>
      </c>
      <c r="D251" s="71"/>
      <c r="E251" s="71"/>
      <c r="F251" s="71"/>
      <c r="G251" s="71"/>
      <c r="H251" s="71">
        <f>SUM(H197:H228,H229:H248)</f>
        <v>98</v>
      </c>
      <c r="I251" s="71"/>
      <c r="J251" s="71">
        <f aca="true" t="shared" si="65" ref="J251:P251">SUM(J197:J228,J229:J248)</f>
        <v>849</v>
      </c>
      <c r="K251" s="73">
        <f t="shared" si="65"/>
        <v>25837.7</v>
      </c>
      <c r="L251" s="73">
        <f t="shared" si="65"/>
        <v>44077.7</v>
      </c>
      <c r="M251" s="73">
        <f t="shared" si="65"/>
        <v>46680.79999999999</v>
      </c>
      <c r="N251" s="53">
        <f t="shared" si="62"/>
        <v>53482.6</v>
      </c>
      <c r="O251" s="73">
        <f t="shared" si="65"/>
        <v>58797.049999999974</v>
      </c>
      <c r="P251" s="73">
        <f t="shared" si="65"/>
        <v>173536.5</v>
      </c>
      <c r="Q251" s="71"/>
      <c r="R251" s="73">
        <f aca="true" t="shared" si="66" ref="R251:W251">SUM(R197:R228,R229:R248)</f>
        <v>38583.8</v>
      </c>
      <c r="S251" s="73">
        <f t="shared" si="66"/>
        <v>4392.45</v>
      </c>
      <c r="T251" s="73">
        <f t="shared" si="66"/>
        <v>3378.7999999999997</v>
      </c>
      <c r="U251" s="73">
        <f t="shared" si="66"/>
        <v>6026.1</v>
      </c>
      <c r="V251" s="73">
        <f t="shared" si="66"/>
        <v>2502.5000000000005</v>
      </c>
      <c r="W251" s="73">
        <f t="shared" si="66"/>
        <v>68.2</v>
      </c>
      <c r="X251" s="71"/>
      <c r="Y251" s="71"/>
      <c r="Z251" s="71"/>
      <c r="AA251" s="73">
        <f>SUM(AA197:AA228,AA229:AA248)</f>
        <v>67746.50000000001</v>
      </c>
      <c r="AB251" s="71"/>
      <c r="AC251" s="71"/>
      <c r="AD251" s="71"/>
    </row>
    <row r="252" spans="1:30" s="5" customFormat="1" ht="30" customHeight="1">
      <c r="A252" s="54"/>
      <c r="B252" s="55" t="s">
        <v>283</v>
      </c>
      <c r="C252" s="54">
        <f>SUM(C197,C199:C213,C214,C215,C216,C217:C221,C239,C223,C225,C226:C228,C229:C232,C235,C237:C238,C240:C242,C244,C245:C246,C247)</f>
        <v>44</v>
      </c>
      <c r="D252" s="54"/>
      <c r="E252" s="54"/>
      <c r="F252" s="54"/>
      <c r="G252" s="54"/>
      <c r="H252" s="54">
        <f aca="true" t="shared" si="67" ref="H252:AA252">SUM(H197,H199:H213,H214,H215,H216,H217:H221,H239,H223,H225,H226:H228,H229:H232,H235,H237:H238,H240:H242,H244,H245:H246,H247)</f>
        <v>83</v>
      </c>
      <c r="I252" s="54"/>
      <c r="J252" s="54">
        <f t="shared" si="67"/>
        <v>706</v>
      </c>
      <c r="K252" s="56">
        <f t="shared" si="67"/>
        <v>21581.900000000005</v>
      </c>
      <c r="L252" s="56">
        <f t="shared" si="67"/>
        <v>36850.00000000001</v>
      </c>
      <c r="M252" s="56">
        <f t="shared" si="67"/>
        <v>39102.1</v>
      </c>
      <c r="N252" s="56">
        <f t="shared" si="67"/>
        <v>44267.2</v>
      </c>
      <c r="O252" s="56">
        <f t="shared" si="67"/>
        <v>47269.689999999995</v>
      </c>
      <c r="P252" s="56">
        <f t="shared" si="67"/>
        <v>144969.5</v>
      </c>
      <c r="Q252" s="54"/>
      <c r="R252" s="56">
        <f t="shared" si="67"/>
        <v>32753.100000000002</v>
      </c>
      <c r="S252" s="56">
        <f t="shared" si="67"/>
        <v>3648.29</v>
      </c>
      <c r="T252" s="56">
        <f t="shared" si="67"/>
        <v>2806.4</v>
      </c>
      <c r="U252" s="56">
        <f t="shared" si="67"/>
        <v>4610.8</v>
      </c>
      <c r="V252" s="56">
        <f t="shared" si="67"/>
        <v>2183.9</v>
      </c>
      <c r="W252" s="56">
        <f t="shared" si="67"/>
        <v>68.2</v>
      </c>
      <c r="X252" s="54"/>
      <c r="Y252" s="54"/>
      <c r="Z252" s="54"/>
      <c r="AA252" s="56">
        <f t="shared" si="67"/>
        <v>55926</v>
      </c>
      <c r="AB252" s="54"/>
      <c r="AC252" s="54"/>
      <c r="AD252" s="54"/>
    </row>
    <row r="253" spans="1:30" s="5" customFormat="1" ht="30" customHeight="1">
      <c r="A253" s="54"/>
      <c r="B253" s="55" t="s">
        <v>230</v>
      </c>
      <c r="C253" s="54">
        <f>SUM(C198,C233,C234,C236,C243)</f>
        <v>5</v>
      </c>
      <c r="D253" s="54"/>
      <c r="E253" s="54"/>
      <c r="F253" s="54"/>
      <c r="G253" s="54"/>
      <c r="H253" s="54">
        <f>SUM(H198,H233,H234,H236,H243)</f>
        <v>10</v>
      </c>
      <c r="I253" s="54"/>
      <c r="J253" s="54">
        <f aca="true" t="shared" si="68" ref="J253:P253">SUM(J198,J233,J234,J236,J243)</f>
        <v>80</v>
      </c>
      <c r="K253" s="56">
        <f t="shared" si="68"/>
        <v>2489</v>
      </c>
      <c r="L253" s="56">
        <f t="shared" si="68"/>
        <v>4496.900000000001</v>
      </c>
      <c r="M253" s="56">
        <f t="shared" si="68"/>
        <v>4721.9</v>
      </c>
      <c r="N253" s="53">
        <f t="shared" si="62"/>
        <v>5731.400000000001</v>
      </c>
      <c r="O253" s="57">
        <f t="shared" si="68"/>
        <v>7869.68</v>
      </c>
      <c r="P253" s="56">
        <f t="shared" si="68"/>
        <v>17586</v>
      </c>
      <c r="Q253" s="56"/>
      <c r="R253" s="56">
        <f aca="true" t="shared" si="69" ref="R253:W253">SUM(R198,R233,R234,R236,R243)</f>
        <v>3365.7000000000003</v>
      </c>
      <c r="S253" s="56">
        <f t="shared" si="69"/>
        <v>476.32000000000005</v>
      </c>
      <c r="T253" s="56">
        <f t="shared" si="69"/>
        <v>366.4</v>
      </c>
      <c r="U253" s="56">
        <f t="shared" si="69"/>
        <v>868.1</v>
      </c>
      <c r="V253" s="56">
        <f t="shared" si="69"/>
        <v>192.60000000000002</v>
      </c>
      <c r="W253" s="56">
        <f t="shared" si="69"/>
        <v>0</v>
      </c>
      <c r="X253" s="54"/>
      <c r="Y253" s="54"/>
      <c r="Z253" s="54"/>
      <c r="AA253" s="56">
        <f>SUM(AA198,AA233,AA234,AA236,AA243)</f>
        <v>7344.099999999999</v>
      </c>
      <c r="AB253" s="54"/>
      <c r="AC253" s="54"/>
      <c r="AD253" s="43"/>
    </row>
    <row r="254" spans="1:30" s="5" customFormat="1" ht="30" customHeight="1">
      <c r="A254" s="54"/>
      <c r="B254" s="55" t="s">
        <v>297</v>
      </c>
      <c r="C254" s="54">
        <f>SUM(C222,C224,C248)</f>
        <v>3</v>
      </c>
      <c r="D254" s="54"/>
      <c r="E254" s="54"/>
      <c r="F254" s="54"/>
      <c r="G254" s="54"/>
      <c r="H254" s="54">
        <f aca="true" t="shared" si="70" ref="H254:AA254">SUM(H222,H224,H248)</f>
        <v>5</v>
      </c>
      <c r="I254" s="54"/>
      <c r="J254" s="54">
        <f t="shared" si="70"/>
        <v>63</v>
      </c>
      <c r="K254" s="56">
        <f t="shared" si="70"/>
        <v>1766.8</v>
      </c>
      <c r="L254" s="56">
        <f t="shared" si="70"/>
        <v>2730.8</v>
      </c>
      <c r="M254" s="56">
        <f t="shared" si="70"/>
        <v>2856.8</v>
      </c>
      <c r="N254" s="56">
        <f t="shared" si="70"/>
        <v>3484</v>
      </c>
      <c r="O254" s="56">
        <f t="shared" si="70"/>
        <v>3657.6800000000003</v>
      </c>
      <c r="P254" s="56">
        <f t="shared" si="70"/>
        <v>10981</v>
      </c>
      <c r="Q254" s="54"/>
      <c r="R254" s="56">
        <f t="shared" si="70"/>
        <v>2465</v>
      </c>
      <c r="S254" s="56">
        <f t="shared" si="70"/>
        <v>267.84000000000003</v>
      </c>
      <c r="T254" s="56">
        <f t="shared" si="70"/>
        <v>206</v>
      </c>
      <c r="U254" s="56">
        <f t="shared" si="70"/>
        <v>547.2</v>
      </c>
      <c r="V254" s="56">
        <f t="shared" si="70"/>
        <v>126</v>
      </c>
      <c r="W254" s="56">
        <f t="shared" si="70"/>
        <v>0</v>
      </c>
      <c r="X254" s="54"/>
      <c r="Y254" s="54"/>
      <c r="Z254" s="54"/>
      <c r="AA254" s="56">
        <f t="shared" si="70"/>
        <v>4476.4</v>
      </c>
      <c r="AB254" s="54"/>
      <c r="AC254" s="54"/>
      <c r="AD254" s="54"/>
    </row>
    <row r="255" spans="1:30" s="5" customFormat="1" ht="30" customHeight="1">
      <c r="A255" s="31">
        <v>1</v>
      </c>
      <c r="B255" s="32" t="s">
        <v>49</v>
      </c>
      <c r="C255" s="59">
        <v>1</v>
      </c>
      <c r="D255" s="31">
        <v>1</v>
      </c>
      <c r="E255" s="31">
        <v>0</v>
      </c>
      <c r="F255" s="33" t="s">
        <v>7</v>
      </c>
      <c r="G255" s="31" t="s">
        <v>5</v>
      </c>
      <c r="H255" s="31">
        <v>1</v>
      </c>
      <c r="I255" s="31">
        <v>1</v>
      </c>
      <c r="J255" s="31">
        <v>1</v>
      </c>
      <c r="K255" s="38">
        <v>36.7</v>
      </c>
      <c r="L255" s="38">
        <v>64.7</v>
      </c>
      <c r="M255" s="34">
        <v>64.7</v>
      </c>
      <c r="N255" s="53">
        <f t="shared" si="62"/>
        <v>64.7</v>
      </c>
      <c r="O255" s="46">
        <v>64.7</v>
      </c>
      <c r="P255" s="42">
        <v>0</v>
      </c>
      <c r="Q255" s="66"/>
      <c r="R255" s="34">
        <v>84.11</v>
      </c>
      <c r="S255" s="34">
        <v>0</v>
      </c>
      <c r="T255" s="34">
        <v>0</v>
      </c>
      <c r="U255" s="34">
        <v>0</v>
      </c>
      <c r="V255" s="42">
        <v>0</v>
      </c>
      <c r="W255" s="34">
        <v>0</v>
      </c>
      <c r="X255" s="39" t="s">
        <v>277</v>
      </c>
      <c r="Y255" s="40">
        <v>24</v>
      </c>
      <c r="Z255" s="41" t="s">
        <v>149</v>
      </c>
      <c r="AA255" s="42">
        <v>0</v>
      </c>
      <c r="AB255" s="41" t="s">
        <v>8</v>
      </c>
      <c r="AC255" s="39" t="s">
        <v>277</v>
      </c>
      <c r="AD255" s="43"/>
    </row>
    <row r="256" spans="1:30" s="5" customFormat="1" ht="30" customHeight="1">
      <c r="A256" s="31">
        <v>2</v>
      </c>
      <c r="B256" s="32" t="s">
        <v>49</v>
      </c>
      <c r="C256" s="31">
        <v>1</v>
      </c>
      <c r="D256" s="31">
        <v>3</v>
      </c>
      <c r="E256" s="31">
        <v>0</v>
      </c>
      <c r="F256" s="33" t="s">
        <v>7</v>
      </c>
      <c r="G256" s="31" t="s">
        <v>5</v>
      </c>
      <c r="H256" s="31">
        <v>1</v>
      </c>
      <c r="I256" s="31">
        <v>1</v>
      </c>
      <c r="J256" s="31">
        <v>1</v>
      </c>
      <c r="K256" s="38">
        <v>36</v>
      </c>
      <c r="L256" s="38">
        <v>67.4</v>
      </c>
      <c r="M256" s="34">
        <v>67.4</v>
      </c>
      <c r="N256" s="53">
        <f t="shared" si="62"/>
        <v>67.4</v>
      </c>
      <c r="O256" s="46">
        <v>67.4</v>
      </c>
      <c r="P256" s="42">
        <v>0</v>
      </c>
      <c r="Q256" s="66"/>
      <c r="R256" s="34">
        <v>87.62</v>
      </c>
      <c r="S256" s="34">
        <v>0</v>
      </c>
      <c r="T256" s="34">
        <v>0</v>
      </c>
      <c r="U256" s="34">
        <v>0</v>
      </c>
      <c r="V256" s="42">
        <v>0</v>
      </c>
      <c r="W256" s="34">
        <v>0</v>
      </c>
      <c r="X256" s="39" t="s">
        <v>277</v>
      </c>
      <c r="Y256" s="40">
        <v>25</v>
      </c>
      <c r="Z256" s="41" t="s">
        <v>149</v>
      </c>
      <c r="AA256" s="42">
        <v>0</v>
      </c>
      <c r="AB256" s="41" t="s">
        <v>8</v>
      </c>
      <c r="AC256" s="39" t="s">
        <v>277</v>
      </c>
      <c r="AD256" s="43"/>
    </row>
    <row r="257" spans="1:30" s="52" customFormat="1" ht="30" customHeight="1">
      <c r="A257" s="31">
        <v>3</v>
      </c>
      <c r="B257" s="32" t="s">
        <v>49</v>
      </c>
      <c r="C257" s="31">
        <v>1</v>
      </c>
      <c r="D257" s="31">
        <v>9</v>
      </c>
      <c r="E257" s="31">
        <v>0</v>
      </c>
      <c r="F257" s="33" t="s">
        <v>7</v>
      </c>
      <c r="G257" s="31" t="s">
        <v>5</v>
      </c>
      <c r="H257" s="31">
        <v>1</v>
      </c>
      <c r="I257" s="31">
        <v>1</v>
      </c>
      <c r="J257" s="31">
        <v>2</v>
      </c>
      <c r="K257" s="38">
        <v>42</v>
      </c>
      <c r="L257" s="38">
        <v>99.8</v>
      </c>
      <c r="M257" s="34">
        <v>99.8</v>
      </c>
      <c r="N257" s="53">
        <f t="shared" si="62"/>
        <v>99.8</v>
      </c>
      <c r="O257" s="46">
        <v>99.8</v>
      </c>
      <c r="P257" s="42">
        <v>328</v>
      </c>
      <c r="Q257" s="66"/>
      <c r="R257" s="34">
        <f>L257*1.3</f>
        <v>129.74</v>
      </c>
      <c r="S257" s="34">
        <v>0</v>
      </c>
      <c r="T257" s="34">
        <v>0</v>
      </c>
      <c r="U257" s="34">
        <v>0</v>
      </c>
      <c r="V257" s="42">
        <v>0</v>
      </c>
      <c r="W257" s="34">
        <v>0</v>
      </c>
      <c r="X257" s="39" t="s">
        <v>128</v>
      </c>
      <c r="Y257" s="40">
        <v>21</v>
      </c>
      <c r="Z257" s="41" t="s">
        <v>150</v>
      </c>
      <c r="AA257" s="42">
        <v>0</v>
      </c>
      <c r="AB257" s="41" t="s">
        <v>8</v>
      </c>
      <c r="AC257" s="39" t="s">
        <v>76</v>
      </c>
      <c r="AD257" s="43"/>
    </row>
    <row r="258" spans="1:30" s="52" customFormat="1" ht="30" customHeight="1">
      <c r="A258" s="31">
        <v>4</v>
      </c>
      <c r="B258" s="32" t="s">
        <v>49</v>
      </c>
      <c r="C258" s="31">
        <v>1</v>
      </c>
      <c r="D258" s="31">
        <v>11</v>
      </c>
      <c r="E258" s="31">
        <v>0</v>
      </c>
      <c r="F258" s="33" t="s">
        <v>7</v>
      </c>
      <c r="G258" s="31" t="s">
        <v>5</v>
      </c>
      <c r="H258" s="31">
        <v>1</v>
      </c>
      <c r="I258" s="31">
        <v>1</v>
      </c>
      <c r="J258" s="31">
        <v>1</v>
      </c>
      <c r="K258" s="109">
        <v>38</v>
      </c>
      <c r="L258" s="38">
        <v>88.7</v>
      </c>
      <c r="M258" s="34">
        <v>79.6</v>
      </c>
      <c r="N258" s="53">
        <f t="shared" si="62"/>
        <v>88.7</v>
      </c>
      <c r="O258" s="46">
        <v>79.6</v>
      </c>
      <c r="P258" s="42">
        <v>286</v>
      </c>
      <c r="Q258" s="66"/>
      <c r="R258" s="34">
        <f>L258*1.3</f>
        <v>115.31</v>
      </c>
      <c r="S258" s="34">
        <v>0</v>
      </c>
      <c r="T258" s="34">
        <v>0</v>
      </c>
      <c r="U258" s="34">
        <v>0</v>
      </c>
      <c r="V258" s="42">
        <v>0</v>
      </c>
      <c r="W258" s="34">
        <v>0</v>
      </c>
      <c r="X258" s="39" t="s">
        <v>128</v>
      </c>
      <c r="Y258" s="40">
        <v>27</v>
      </c>
      <c r="Z258" s="41" t="s">
        <v>151</v>
      </c>
      <c r="AA258" s="42">
        <v>0</v>
      </c>
      <c r="AB258" s="41" t="s">
        <v>8</v>
      </c>
      <c r="AC258" s="39" t="s">
        <v>76</v>
      </c>
      <c r="AD258" s="43"/>
    </row>
    <row r="259" spans="1:30" s="52" customFormat="1" ht="30" customHeight="1">
      <c r="A259" s="31">
        <v>5</v>
      </c>
      <c r="B259" s="32" t="s">
        <v>49</v>
      </c>
      <c r="C259" s="31">
        <v>1</v>
      </c>
      <c r="D259" s="31">
        <v>22</v>
      </c>
      <c r="E259" s="31">
        <v>1997</v>
      </c>
      <c r="F259" s="33" t="s">
        <v>31</v>
      </c>
      <c r="G259" s="31" t="s">
        <v>22</v>
      </c>
      <c r="H259" s="31">
        <v>1</v>
      </c>
      <c r="I259" s="31">
        <v>5</v>
      </c>
      <c r="J259" s="31">
        <v>56</v>
      </c>
      <c r="K259" s="38">
        <v>1500.5</v>
      </c>
      <c r="L259" s="38">
        <v>2657.9</v>
      </c>
      <c r="M259" s="34">
        <v>2657.9</v>
      </c>
      <c r="N259" s="53">
        <f t="shared" si="62"/>
        <v>3565.6000000000004</v>
      </c>
      <c r="O259" s="46">
        <v>3586</v>
      </c>
      <c r="P259" s="42">
        <v>13470</v>
      </c>
      <c r="Q259" s="66" t="s">
        <v>32</v>
      </c>
      <c r="R259" s="34">
        <v>607</v>
      </c>
      <c r="S259" s="61">
        <v>88.3</v>
      </c>
      <c r="T259" s="34">
        <v>67.9</v>
      </c>
      <c r="U259" s="66">
        <v>839.8</v>
      </c>
      <c r="V259" s="34">
        <v>0</v>
      </c>
      <c r="W259" s="34">
        <v>0</v>
      </c>
      <c r="X259" s="39" t="s">
        <v>61</v>
      </c>
      <c r="Y259" s="40">
        <v>1</v>
      </c>
      <c r="Z259" s="41" t="s">
        <v>180</v>
      </c>
      <c r="AA259" s="42">
        <v>2338.95</v>
      </c>
      <c r="AB259" s="41" t="s">
        <v>8</v>
      </c>
      <c r="AC259" s="39" t="s">
        <v>153</v>
      </c>
      <c r="AD259" s="43"/>
    </row>
    <row r="260" spans="1:30" s="52" customFormat="1" ht="30" customHeight="1">
      <c r="A260" s="31">
        <v>6</v>
      </c>
      <c r="B260" s="32" t="s">
        <v>49</v>
      </c>
      <c r="C260" s="31">
        <v>1</v>
      </c>
      <c r="D260" s="31">
        <v>24</v>
      </c>
      <c r="E260" s="31">
        <v>1996</v>
      </c>
      <c r="F260" s="33" t="s">
        <v>31</v>
      </c>
      <c r="G260" s="31" t="s">
        <v>22</v>
      </c>
      <c r="H260" s="31">
        <v>1</v>
      </c>
      <c r="I260" s="31">
        <v>5</v>
      </c>
      <c r="J260" s="31">
        <v>56</v>
      </c>
      <c r="K260" s="38">
        <v>1487.7</v>
      </c>
      <c r="L260" s="38">
        <v>2687.2</v>
      </c>
      <c r="M260" s="34">
        <v>2687.2</v>
      </c>
      <c r="N260" s="53">
        <f t="shared" si="62"/>
        <v>3531.7</v>
      </c>
      <c r="O260" s="46">
        <v>3552.6</v>
      </c>
      <c r="P260" s="42">
        <v>12170</v>
      </c>
      <c r="Q260" s="66" t="s">
        <v>32</v>
      </c>
      <c r="R260" s="34">
        <v>607</v>
      </c>
      <c r="S260" s="34">
        <v>90.5</v>
      </c>
      <c r="T260" s="34">
        <v>69.6</v>
      </c>
      <c r="U260" s="66">
        <v>774.9</v>
      </c>
      <c r="V260" s="34">
        <v>0</v>
      </c>
      <c r="W260" s="34">
        <v>0</v>
      </c>
      <c r="X260" s="39" t="s">
        <v>78</v>
      </c>
      <c r="Y260" s="40">
        <v>1</v>
      </c>
      <c r="Z260" s="41" t="s">
        <v>53</v>
      </c>
      <c r="AA260" s="70">
        <v>1782</v>
      </c>
      <c r="AB260" s="41" t="s">
        <v>8</v>
      </c>
      <c r="AC260" s="39" t="s">
        <v>153</v>
      </c>
      <c r="AD260" s="43"/>
    </row>
    <row r="261" spans="1:30" s="76" customFormat="1" ht="30" customHeight="1">
      <c r="A261" s="71"/>
      <c r="B261" s="72" t="s">
        <v>304</v>
      </c>
      <c r="C261" s="71">
        <f>SUM(C257:C260)</f>
        <v>4</v>
      </c>
      <c r="D261" s="71"/>
      <c r="E261" s="71"/>
      <c r="F261" s="71"/>
      <c r="G261" s="71"/>
      <c r="H261" s="71">
        <f>SUM(H257:H260)</f>
        <v>4</v>
      </c>
      <c r="I261" s="71"/>
      <c r="J261" s="71">
        <f aca="true" t="shared" si="71" ref="J261:AA261">SUM(J257:J260)</f>
        <v>115</v>
      </c>
      <c r="K261" s="73">
        <f t="shared" si="71"/>
        <v>3068.2</v>
      </c>
      <c r="L261" s="73">
        <f t="shared" si="71"/>
        <v>5533.6</v>
      </c>
      <c r="M261" s="73">
        <f t="shared" si="71"/>
        <v>5524.5</v>
      </c>
      <c r="N261" s="53">
        <f t="shared" si="62"/>
        <v>7285.8</v>
      </c>
      <c r="O261" s="73">
        <f t="shared" si="71"/>
        <v>7318</v>
      </c>
      <c r="P261" s="73">
        <f t="shared" si="71"/>
        <v>26254</v>
      </c>
      <c r="Q261" s="71"/>
      <c r="R261" s="73">
        <f t="shared" si="71"/>
        <v>1459.05</v>
      </c>
      <c r="S261" s="73">
        <f t="shared" si="71"/>
        <v>178.8</v>
      </c>
      <c r="T261" s="73">
        <f t="shared" si="71"/>
        <v>137.5</v>
      </c>
      <c r="U261" s="73">
        <f t="shared" si="71"/>
        <v>1614.6999999999998</v>
      </c>
      <c r="V261" s="73">
        <f t="shared" si="71"/>
        <v>0</v>
      </c>
      <c r="W261" s="73">
        <f t="shared" si="71"/>
        <v>0</v>
      </c>
      <c r="X261" s="71"/>
      <c r="Y261" s="71"/>
      <c r="Z261" s="71"/>
      <c r="AA261" s="73">
        <f t="shared" si="71"/>
        <v>4120.95</v>
      </c>
      <c r="AB261" s="71"/>
      <c r="AC261" s="71"/>
      <c r="AD261" s="71"/>
    </row>
    <row r="262" spans="1:30" s="52" customFormat="1" ht="30" customHeight="1">
      <c r="A262" s="31"/>
      <c r="B262" s="72" t="s">
        <v>213</v>
      </c>
      <c r="C262" s="71">
        <f>SUM(C257:C258)</f>
        <v>2</v>
      </c>
      <c r="D262" s="71"/>
      <c r="E262" s="71"/>
      <c r="F262" s="71"/>
      <c r="G262" s="71"/>
      <c r="H262" s="71">
        <f aca="true" t="shared" si="72" ref="H262:W262">SUM(H257:H258)</f>
        <v>2</v>
      </c>
      <c r="I262" s="71"/>
      <c r="J262" s="73">
        <f t="shared" si="72"/>
        <v>3</v>
      </c>
      <c r="K262" s="73">
        <f t="shared" si="72"/>
        <v>80</v>
      </c>
      <c r="L262" s="73">
        <f t="shared" si="72"/>
        <v>188.5</v>
      </c>
      <c r="M262" s="73">
        <f t="shared" si="72"/>
        <v>179.39999999999998</v>
      </c>
      <c r="N262" s="53">
        <f t="shared" si="62"/>
        <v>188.5</v>
      </c>
      <c r="O262" s="73">
        <f t="shared" si="72"/>
        <v>179.39999999999998</v>
      </c>
      <c r="P262" s="73">
        <f t="shared" si="72"/>
        <v>614</v>
      </c>
      <c r="Q262" s="71"/>
      <c r="R262" s="73">
        <f t="shared" si="72"/>
        <v>245.05</v>
      </c>
      <c r="S262" s="73">
        <f t="shared" si="72"/>
        <v>0</v>
      </c>
      <c r="T262" s="73">
        <f t="shared" si="72"/>
        <v>0</v>
      </c>
      <c r="U262" s="73">
        <f t="shared" si="72"/>
        <v>0</v>
      </c>
      <c r="V262" s="73">
        <f t="shared" si="72"/>
        <v>0</v>
      </c>
      <c r="W262" s="73">
        <f t="shared" si="72"/>
        <v>0</v>
      </c>
      <c r="X262" s="71"/>
      <c r="Y262" s="71"/>
      <c r="Z262" s="71"/>
      <c r="AA262" s="71"/>
      <c r="AB262" s="71"/>
      <c r="AC262" s="71"/>
      <c r="AD262" s="71"/>
    </row>
    <row r="263" spans="1:30" s="52" customFormat="1" ht="30" customHeight="1">
      <c r="A263" s="31"/>
      <c r="B263" s="72" t="s">
        <v>214</v>
      </c>
      <c r="C263" s="71">
        <f>SUM(C259)</f>
        <v>1</v>
      </c>
      <c r="D263" s="71"/>
      <c r="E263" s="71"/>
      <c r="F263" s="71"/>
      <c r="G263" s="71"/>
      <c r="H263" s="71">
        <f>SUM(H259)</f>
        <v>1</v>
      </c>
      <c r="I263" s="71"/>
      <c r="J263" s="71">
        <f aca="true" t="shared" si="73" ref="J263:P263">SUM(J259)</f>
        <v>56</v>
      </c>
      <c r="K263" s="73">
        <f t="shared" si="73"/>
        <v>1500.5</v>
      </c>
      <c r="L263" s="73">
        <f t="shared" si="73"/>
        <v>2657.9</v>
      </c>
      <c r="M263" s="73">
        <f>SUM(M259)</f>
        <v>2657.9</v>
      </c>
      <c r="N263" s="53">
        <f t="shared" si="62"/>
        <v>3565.6000000000004</v>
      </c>
      <c r="O263" s="74">
        <f>SUM(O259)</f>
        <v>3586</v>
      </c>
      <c r="P263" s="73">
        <f t="shared" si="73"/>
        <v>13470</v>
      </c>
      <c r="Q263" s="73"/>
      <c r="R263" s="73">
        <f aca="true" t="shared" si="74" ref="R263:W264">SUM(R259)</f>
        <v>607</v>
      </c>
      <c r="S263" s="73">
        <f t="shared" si="74"/>
        <v>88.3</v>
      </c>
      <c r="T263" s="73">
        <f t="shared" si="74"/>
        <v>67.9</v>
      </c>
      <c r="U263" s="73">
        <f t="shared" si="74"/>
        <v>839.8</v>
      </c>
      <c r="V263" s="73">
        <f t="shared" si="74"/>
        <v>0</v>
      </c>
      <c r="W263" s="73">
        <f t="shared" si="74"/>
        <v>0</v>
      </c>
      <c r="X263" s="73"/>
      <c r="Y263" s="73"/>
      <c r="Z263" s="73"/>
      <c r="AA263" s="73">
        <f>SUM(AA259)</f>
        <v>2338.95</v>
      </c>
      <c r="AB263" s="73"/>
      <c r="AC263" s="73"/>
      <c r="AD263" s="43"/>
    </row>
    <row r="264" spans="1:30" s="52" customFormat="1" ht="30" customHeight="1">
      <c r="A264" s="31"/>
      <c r="B264" s="72" t="s">
        <v>239</v>
      </c>
      <c r="C264" s="71">
        <f>SUM(C260)</f>
        <v>1</v>
      </c>
      <c r="D264" s="71"/>
      <c r="E264" s="71"/>
      <c r="F264" s="71"/>
      <c r="G264" s="71"/>
      <c r="H264" s="71">
        <f>SUM(H260)</f>
        <v>1</v>
      </c>
      <c r="I264" s="71"/>
      <c r="J264" s="71">
        <f>SUM(J260)</f>
        <v>56</v>
      </c>
      <c r="K264" s="73">
        <f>SUM(K260)</f>
        <v>1487.7</v>
      </c>
      <c r="L264" s="73">
        <f>SUM(L260)</f>
        <v>2687.2</v>
      </c>
      <c r="M264" s="73">
        <f>SUM(M260)</f>
        <v>2687.2</v>
      </c>
      <c r="N264" s="53">
        <f t="shared" si="62"/>
        <v>3531.7</v>
      </c>
      <c r="O264" s="74">
        <f>SUM(O260)</f>
        <v>3552.6</v>
      </c>
      <c r="P264" s="73">
        <f>SUM(P260)</f>
        <v>12170</v>
      </c>
      <c r="Q264" s="73"/>
      <c r="R264" s="73">
        <f t="shared" si="74"/>
        <v>607</v>
      </c>
      <c r="S264" s="73">
        <f t="shared" si="74"/>
        <v>90.5</v>
      </c>
      <c r="T264" s="73">
        <f t="shared" si="74"/>
        <v>69.6</v>
      </c>
      <c r="U264" s="73">
        <f t="shared" si="74"/>
        <v>774.9</v>
      </c>
      <c r="V264" s="73">
        <f t="shared" si="74"/>
        <v>0</v>
      </c>
      <c r="W264" s="73">
        <f t="shared" si="74"/>
        <v>0</v>
      </c>
      <c r="X264" s="73"/>
      <c r="Y264" s="73"/>
      <c r="Z264" s="73"/>
      <c r="AA264" s="73">
        <f>SUM(AA260)</f>
        <v>1782</v>
      </c>
      <c r="AB264" s="73"/>
      <c r="AC264" s="73"/>
      <c r="AD264" s="43"/>
    </row>
    <row r="265" spans="1:30" s="52" customFormat="1" ht="30" customHeight="1">
      <c r="A265" s="31">
        <v>1</v>
      </c>
      <c r="B265" s="32" t="s">
        <v>20</v>
      </c>
      <c r="C265" s="59">
        <v>1</v>
      </c>
      <c r="D265" s="31">
        <v>26</v>
      </c>
      <c r="E265" s="31">
        <v>1996</v>
      </c>
      <c r="F265" s="33" t="s">
        <v>31</v>
      </c>
      <c r="G265" s="31" t="s">
        <v>22</v>
      </c>
      <c r="H265" s="31">
        <v>6</v>
      </c>
      <c r="I265" s="31">
        <v>5</v>
      </c>
      <c r="J265" s="31">
        <v>90</v>
      </c>
      <c r="K265" s="38">
        <v>3313.9</v>
      </c>
      <c r="L265" s="38">
        <v>5737.1</v>
      </c>
      <c r="M265" s="34">
        <v>5856.8</v>
      </c>
      <c r="N265" s="53">
        <f t="shared" si="62"/>
        <v>6343.8</v>
      </c>
      <c r="O265" s="46">
        <v>6594.4</v>
      </c>
      <c r="P265" s="36">
        <v>36317</v>
      </c>
      <c r="Q265" s="37" t="s">
        <v>32</v>
      </c>
      <c r="R265" s="38">
        <v>1305.5</v>
      </c>
      <c r="S265" s="34">
        <v>567.1</v>
      </c>
      <c r="T265" s="34">
        <v>436.2</v>
      </c>
      <c r="U265" s="34">
        <v>170.5</v>
      </c>
      <c r="V265" s="34">
        <v>0</v>
      </c>
      <c r="W265" s="34">
        <v>399</v>
      </c>
      <c r="X265" s="39" t="s">
        <v>78</v>
      </c>
      <c r="Y265" s="40">
        <v>1</v>
      </c>
      <c r="Z265" s="41" t="s">
        <v>53</v>
      </c>
      <c r="AA265" s="70">
        <v>5048.65</v>
      </c>
      <c r="AB265" s="41" t="s">
        <v>8</v>
      </c>
      <c r="AC265" s="39" t="s">
        <v>153</v>
      </c>
      <c r="AD265" s="43"/>
    </row>
    <row r="266" spans="1:30" s="52" customFormat="1" ht="30" customHeight="1">
      <c r="A266" s="31">
        <v>2</v>
      </c>
      <c r="B266" s="32" t="s">
        <v>20</v>
      </c>
      <c r="C266" s="31">
        <v>1</v>
      </c>
      <c r="D266" s="31">
        <v>30</v>
      </c>
      <c r="E266" s="31">
        <v>1998</v>
      </c>
      <c r="F266" s="33" t="s">
        <v>31</v>
      </c>
      <c r="G266" s="31" t="s">
        <v>22</v>
      </c>
      <c r="H266" s="31">
        <v>10</v>
      </c>
      <c r="I266" s="31">
        <v>5</v>
      </c>
      <c r="J266" s="31">
        <v>152</v>
      </c>
      <c r="K266" s="38">
        <v>5500.8</v>
      </c>
      <c r="L266" s="38">
        <v>9546.6</v>
      </c>
      <c r="M266" s="34">
        <v>10079.3</v>
      </c>
      <c r="N266" s="53">
        <f t="shared" si="62"/>
        <v>10727.400000000001</v>
      </c>
      <c r="O266" s="46">
        <v>11497.5</v>
      </c>
      <c r="P266" s="36">
        <v>39475</v>
      </c>
      <c r="Q266" s="37" t="s">
        <v>32</v>
      </c>
      <c r="R266" s="38">
        <v>2466.5</v>
      </c>
      <c r="S266" s="61">
        <v>1028.6</v>
      </c>
      <c r="T266" s="34">
        <v>791.2</v>
      </c>
      <c r="U266" s="34">
        <v>389.6</v>
      </c>
      <c r="V266" s="34">
        <v>0</v>
      </c>
      <c r="W266" s="34">
        <v>532.7</v>
      </c>
      <c r="X266" s="39" t="s">
        <v>61</v>
      </c>
      <c r="Y266" s="40">
        <v>1</v>
      </c>
      <c r="Z266" s="41" t="s">
        <v>53</v>
      </c>
      <c r="AA266" s="42">
        <v>8401.01</v>
      </c>
      <c r="AB266" s="41" t="s">
        <v>8</v>
      </c>
      <c r="AC266" s="39" t="s">
        <v>153</v>
      </c>
      <c r="AD266" s="43"/>
    </row>
    <row r="267" spans="1:30" s="52" customFormat="1" ht="30" customHeight="1">
      <c r="A267" s="31">
        <v>3</v>
      </c>
      <c r="B267" s="32" t="s">
        <v>20</v>
      </c>
      <c r="C267" s="31">
        <v>1</v>
      </c>
      <c r="D267" s="31">
        <v>32</v>
      </c>
      <c r="E267" s="31">
        <v>1997</v>
      </c>
      <c r="F267" s="33" t="s">
        <v>31</v>
      </c>
      <c r="G267" s="31" t="s">
        <v>22</v>
      </c>
      <c r="H267" s="31">
        <v>5</v>
      </c>
      <c r="I267" s="31">
        <v>5</v>
      </c>
      <c r="J267" s="31">
        <v>76</v>
      </c>
      <c r="K267" s="38">
        <v>2765.5</v>
      </c>
      <c r="L267" s="38">
        <v>4793.4</v>
      </c>
      <c r="M267" s="34">
        <v>5133.6</v>
      </c>
      <c r="N267" s="53">
        <f t="shared" si="62"/>
        <v>5341.7</v>
      </c>
      <c r="O267" s="110">
        <v>5798.4</v>
      </c>
      <c r="P267" s="36">
        <v>24462</v>
      </c>
      <c r="Q267" s="37" t="s">
        <v>32</v>
      </c>
      <c r="R267" s="38">
        <v>1264</v>
      </c>
      <c r="S267" s="61">
        <v>505</v>
      </c>
      <c r="T267" s="34">
        <v>388.5</v>
      </c>
      <c r="U267" s="34">
        <v>159.8</v>
      </c>
      <c r="V267" s="34">
        <v>0</v>
      </c>
      <c r="W267" s="34">
        <v>340.2</v>
      </c>
      <c r="X267" s="39" t="s">
        <v>61</v>
      </c>
      <c r="Y267" s="40">
        <v>1</v>
      </c>
      <c r="Z267" s="41" t="s">
        <v>53</v>
      </c>
      <c r="AA267" s="42">
        <v>4218.19</v>
      </c>
      <c r="AB267" s="41" t="s">
        <v>8</v>
      </c>
      <c r="AC267" s="39" t="s">
        <v>153</v>
      </c>
      <c r="AD267" s="43"/>
    </row>
    <row r="268" spans="1:30" s="52" customFormat="1" ht="30" customHeight="1">
      <c r="A268" s="31">
        <v>4</v>
      </c>
      <c r="B268" s="32" t="s">
        <v>20</v>
      </c>
      <c r="C268" s="31">
        <v>1</v>
      </c>
      <c r="D268" s="31">
        <v>12</v>
      </c>
      <c r="E268" s="31">
        <v>2002</v>
      </c>
      <c r="F268" s="33" t="s">
        <v>21</v>
      </c>
      <c r="G268" s="31" t="s">
        <v>22</v>
      </c>
      <c r="H268" s="31">
        <v>16</v>
      </c>
      <c r="I268" s="31" t="s">
        <v>152</v>
      </c>
      <c r="J268" s="31">
        <v>127</v>
      </c>
      <c r="K268" s="38">
        <v>6773.7</v>
      </c>
      <c r="L268" s="38">
        <v>10801.3</v>
      </c>
      <c r="M268" s="34">
        <v>11406.1</v>
      </c>
      <c r="N268" s="53">
        <f>L268+T268+U268</f>
        <v>12440.599999999999</v>
      </c>
      <c r="O268" s="46">
        <v>13298.99</v>
      </c>
      <c r="P268" s="36">
        <v>61726</v>
      </c>
      <c r="Q268" s="37" t="s">
        <v>23</v>
      </c>
      <c r="R268" s="37">
        <v>5335</v>
      </c>
      <c r="S268" s="34">
        <v>1098.89</v>
      </c>
      <c r="T268" s="34">
        <v>845.3</v>
      </c>
      <c r="U268" s="34">
        <v>794</v>
      </c>
      <c r="V268" s="34">
        <v>1209</v>
      </c>
      <c r="W268" s="34">
        <v>0</v>
      </c>
      <c r="X268" s="39" t="s">
        <v>78</v>
      </c>
      <c r="Y268" s="40">
        <v>0</v>
      </c>
      <c r="Z268" s="41" t="s">
        <v>53</v>
      </c>
      <c r="AA268" s="70">
        <v>9505.4</v>
      </c>
      <c r="AB268" s="41" t="s">
        <v>8</v>
      </c>
      <c r="AC268" s="39" t="s">
        <v>153</v>
      </c>
      <c r="AD268" s="43"/>
    </row>
    <row r="269" spans="1:31" s="5" customFormat="1" ht="30" customHeight="1">
      <c r="A269" s="31">
        <v>5</v>
      </c>
      <c r="B269" s="32" t="s">
        <v>20</v>
      </c>
      <c r="C269" s="31">
        <v>1</v>
      </c>
      <c r="D269" s="31">
        <v>10</v>
      </c>
      <c r="E269" s="31">
        <v>1992</v>
      </c>
      <c r="F269" s="33" t="s">
        <v>7</v>
      </c>
      <c r="G269" s="31" t="s">
        <v>5</v>
      </c>
      <c r="H269" s="31">
        <v>2</v>
      </c>
      <c r="I269" s="31">
        <v>2</v>
      </c>
      <c r="J269" s="31">
        <v>16</v>
      </c>
      <c r="K269" s="38">
        <v>636.8</v>
      </c>
      <c r="L269" s="38">
        <v>960.6</v>
      </c>
      <c r="M269" s="34">
        <v>1014.52</v>
      </c>
      <c r="N269" s="53">
        <f t="shared" si="62"/>
        <v>1060.2384615384615</v>
      </c>
      <c r="O269" s="46">
        <v>1126.32</v>
      </c>
      <c r="P269" s="36">
        <v>3285</v>
      </c>
      <c r="Q269" s="37" t="s">
        <v>17</v>
      </c>
      <c r="R269" s="38">
        <v>759.6</v>
      </c>
      <c r="S269" s="34">
        <v>52.7</v>
      </c>
      <c r="T269" s="34">
        <v>40.53846153846154</v>
      </c>
      <c r="U269" s="34">
        <v>59.1</v>
      </c>
      <c r="V269" s="34">
        <v>0</v>
      </c>
      <c r="W269" s="34">
        <v>53.92</v>
      </c>
      <c r="X269" s="39" t="s">
        <v>279</v>
      </c>
      <c r="Y269" s="40">
        <v>17</v>
      </c>
      <c r="Z269" s="41" t="s">
        <v>165</v>
      </c>
      <c r="AA269" s="42">
        <v>1628.6</v>
      </c>
      <c r="AB269" s="41" t="s">
        <v>8</v>
      </c>
      <c r="AC269" s="39" t="s">
        <v>76</v>
      </c>
      <c r="AD269" s="43" t="s">
        <v>202</v>
      </c>
      <c r="AE269" s="51"/>
    </row>
    <row r="270" spans="1:31" s="5" customFormat="1" ht="30" customHeight="1">
      <c r="A270" s="31"/>
      <c r="B270" s="72" t="s">
        <v>361</v>
      </c>
      <c r="C270" s="71">
        <f>SUM(C269)</f>
        <v>1</v>
      </c>
      <c r="D270" s="31"/>
      <c r="E270" s="31"/>
      <c r="F270" s="31"/>
      <c r="G270" s="31"/>
      <c r="H270" s="31">
        <f aca="true" t="shared" si="75" ref="H270:AA270">SUM(H269)</f>
        <v>2</v>
      </c>
      <c r="I270" s="31"/>
      <c r="J270" s="31">
        <f t="shared" si="75"/>
        <v>16</v>
      </c>
      <c r="K270" s="38">
        <f t="shared" si="75"/>
        <v>636.8</v>
      </c>
      <c r="L270" s="38">
        <f t="shared" si="75"/>
        <v>960.6</v>
      </c>
      <c r="M270" s="38">
        <f t="shared" si="75"/>
        <v>1014.52</v>
      </c>
      <c r="N270" s="38">
        <f t="shared" si="75"/>
        <v>1060.2384615384615</v>
      </c>
      <c r="O270" s="38">
        <f t="shared" si="75"/>
        <v>1126.32</v>
      </c>
      <c r="P270" s="38">
        <f t="shared" si="75"/>
        <v>3285</v>
      </c>
      <c r="Q270" s="38">
        <f t="shared" si="75"/>
        <v>0</v>
      </c>
      <c r="R270" s="38">
        <f t="shared" si="75"/>
        <v>759.6</v>
      </c>
      <c r="S270" s="38">
        <f t="shared" si="75"/>
        <v>52.7</v>
      </c>
      <c r="T270" s="38">
        <f t="shared" si="75"/>
        <v>40.53846153846154</v>
      </c>
      <c r="U270" s="38">
        <f t="shared" si="75"/>
        <v>59.1</v>
      </c>
      <c r="V270" s="38">
        <f t="shared" si="75"/>
        <v>0</v>
      </c>
      <c r="W270" s="38">
        <f t="shared" si="75"/>
        <v>53.92</v>
      </c>
      <c r="X270" s="31"/>
      <c r="Y270" s="31"/>
      <c r="Z270" s="31"/>
      <c r="AA270" s="38">
        <f t="shared" si="75"/>
        <v>1628.6</v>
      </c>
      <c r="AB270" s="31"/>
      <c r="AC270" s="31"/>
      <c r="AD270" s="31"/>
      <c r="AE270" s="51"/>
    </row>
    <row r="271" spans="1:30" s="76" customFormat="1" ht="30" customHeight="1">
      <c r="A271" s="71"/>
      <c r="B271" s="72" t="s">
        <v>291</v>
      </c>
      <c r="C271" s="71">
        <f>SUM(C265:C269)</f>
        <v>5</v>
      </c>
      <c r="D271" s="71"/>
      <c r="E271" s="71"/>
      <c r="F271" s="100"/>
      <c r="G271" s="71"/>
      <c r="H271" s="71">
        <f>SUM(H265:H269)</f>
        <v>39</v>
      </c>
      <c r="I271" s="71"/>
      <c r="J271" s="71">
        <f aca="true" t="shared" si="76" ref="J271:P271">SUM(J265:J269)</f>
        <v>461</v>
      </c>
      <c r="K271" s="73">
        <f t="shared" si="76"/>
        <v>18990.7</v>
      </c>
      <c r="L271" s="73">
        <f t="shared" si="76"/>
        <v>31838.999999999996</v>
      </c>
      <c r="M271" s="73">
        <f t="shared" si="76"/>
        <v>33490.31999999999</v>
      </c>
      <c r="N271" s="53">
        <f t="shared" si="62"/>
        <v>35913.73846153846</v>
      </c>
      <c r="O271" s="74">
        <f t="shared" si="76"/>
        <v>38315.61</v>
      </c>
      <c r="P271" s="101">
        <f t="shared" si="76"/>
        <v>165265</v>
      </c>
      <c r="Q271" s="75"/>
      <c r="R271" s="73">
        <f aca="true" t="shared" si="77" ref="R271:W271">SUM(R265:R269)</f>
        <v>11130.6</v>
      </c>
      <c r="S271" s="73">
        <f t="shared" si="77"/>
        <v>3252.29</v>
      </c>
      <c r="T271" s="73">
        <f t="shared" si="77"/>
        <v>2501.7384615384613</v>
      </c>
      <c r="U271" s="73">
        <f t="shared" si="77"/>
        <v>1573</v>
      </c>
      <c r="V271" s="73">
        <f t="shared" si="77"/>
        <v>1209</v>
      </c>
      <c r="W271" s="73">
        <f t="shared" si="77"/>
        <v>1325.8200000000002</v>
      </c>
      <c r="X271" s="75"/>
      <c r="Y271" s="102"/>
      <c r="Z271" s="102"/>
      <c r="AA271" s="101">
        <f>SUM(AA265:AA269)</f>
        <v>28801.85</v>
      </c>
      <c r="AB271" s="102"/>
      <c r="AC271" s="75"/>
      <c r="AD271" s="43"/>
    </row>
    <row r="272" spans="1:30" s="76" customFormat="1" ht="30" customHeight="1">
      <c r="A272" s="71"/>
      <c r="B272" s="72" t="s">
        <v>283</v>
      </c>
      <c r="C272" s="71">
        <f>SUM(C269)</f>
        <v>1</v>
      </c>
      <c r="D272" s="71"/>
      <c r="E272" s="71"/>
      <c r="F272" s="71"/>
      <c r="G272" s="71"/>
      <c r="H272" s="71">
        <f>SUM(H269)</f>
        <v>2</v>
      </c>
      <c r="I272" s="71"/>
      <c r="J272" s="71">
        <f aca="true" t="shared" si="78" ref="J272:P272">SUM(J269)</f>
        <v>16</v>
      </c>
      <c r="K272" s="73">
        <f t="shared" si="78"/>
        <v>636.8</v>
      </c>
      <c r="L272" s="73">
        <f t="shared" si="78"/>
        <v>960.6</v>
      </c>
      <c r="M272" s="73">
        <f t="shared" si="78"/>
        <v>1014.52</v>
      </c>
      <c r="N272" s="53">
        <f t="shared" si="62"/>
        <v>1060.2384615384615</v>
      </c>
      <c r="O272" s="74">
        <f t="shared" si="78"/>
        <v>1126.32</v>
      </c>
      <c r="P272" s="73">
        <f t="shared" si="78"/>
        <v>3285</v>
      </c>
      <c r="Q272" s="71"/>
      <c r="R272" s="73">
        <f aca="true" t="shared" si="79" ref="R272:W272">SUM(R269)</f>
        <v>759.6</v>
      </c>
      <c r="S272" s="73">
        <f t="shared" si="79"/>
        <v>52.7</v>
      </c>
      <c r="T272" s="73">
        <f t="shared" si="79"/>
        <v>40.53846153846154</v>
      </c>
      <c r="U272" s="73">
        <f t="shared" si="79"/>
        <v>59.1</v>
      </c>
      <c r="V272" s="73">
        <f t="shared" si="79"/>
        <v>0</v>
      </c>
      <c r="W272" s="73">
        <f t="shared" si="79"/>
        <v>53.92</v>
      </c>
      <c r="X272" s="71"/>
      <c r="Y272" s="71"/>
      <c r="Z272" s="71"/>
      <c r="AA272" s="73">
        <f>SUM(AA269)</f>
        <v>1628.6</v>
      </c>
      <c r="AB272" s="71"/>
      <c r="AC272" s="71"/>
      <c r="AD272" s="111"/>
    </row>
    <row r="273" spans="1:30" s="76" customFormat="1" ht="30" customHeight="1">
      <c r="A273" s="71"/>
      <c r="B273" s="72" t="s">
        <v>216</v>
      </c>
      <c r="C273" s="71">
        <f>SUM(C266:C267)</f>
        <v>2</v>
      </c>
      <c r="D273" s="71"/>
      <c r="E273" s="71"/>
      <c r="F273" s="71"/>
      <c r="G273" s="71"/>
      <c r="H273" s="71">
        <f>SUM(H266:H267)</f>
        <v>15</v>
      </c>
      <c r="I273" s="71"/>
      <c r="J273" s="71">
        <f aca="true" t="shared" si="80" ref="J273:P273">SUM(J266:J267)</f>
        <v>228</v>
      </c>
      <c r="K273" s="73">
        <f t="shared" si="80"/>
        <v>8266.3</v>
      </c>
      <c r="L273" s="73">
        <f t="shared" si="80"/>
        <v>14340</v>
      </c>
      <c r="M273" s="73">
        <f t="shared" si="80"/>
        <v>15212.9</v>
      </c>
      <c r="N273" s="53">
        <f t="shared" si="62"/>
        <v>16069.1</v>
      </c>
      <c r="O273" s="74">
        <f t="shared" si="80"/>
        <v>17295.9</v>
      </c>
      <c r="P273" s="73">
        <f t="shared" si="80"/>
        <v>63937</v>
      </c>
      <c r="Q273" s="71"/>
      <c r="R273" s="73">
        <f aca="true" t="shared" si="81" ref="R273:W273">SUM(R266:R267)</f>
        <v>3730.5</v>
      </c>
      <c r="S273" s="73">
        <f t="shared" si="81"/>
        <v>1533.6</v>
      </c>
      <c r="T273" s="73">
        <f t="shared" si="81"/>
        <v>1179.7</v>
      </c>
      <c r="U273" s="73">
        <f t="shared" si="81"/>
        <v>549.4000000000001</v>
      </c>
      <c r="V273" s="73">
        <f t="shared" si="81"/>
        <v>0</v>
      </c>
      <c r="W273" s="73">
        <f t="shared" si="81"/>
        <v>872.9000000000001</v>
      </c>
      <c r="X273" s="71"/>
      <c r="Y273" s="71"/>
      <c r="Z273" s="71"/>
      <c r="AA273" s="73">
        <f>SUM(AA266:AA267)</f>
        <v>12619.2</v>
      </c>
      <c r="AB273" s="71"/>
      <c r="AC273" s="71"/>
      <c r="AD273" s="64"/>
    </row>
    <row r="274" spans="1:30" s="76" customFormat="1" ht="30" customHeight="1">
      <c r="A274" s="71"/>
      <c r="B274" s="72" t="s">
        <v>335</v>
      </c>
      <c r="C274" s="71">
        <f>SUM(C265,C268)</f>
        <v>2</v>
      </c>
      <c r="D274" s="71"/>
      <c r="E274" s="71"/>
      <c r="F274" s="71"/>
      <c r="G274" s="71"/>
      <c r="H274" s="71">
        <f>SUM(H265,H268)</f>
        <v>22</v>
      </c>
      <c r="I274" s="71"/>
      <c r="J274" s="71">
        <f aca="true" t="shared" si="82" ref="J274:AA274">SUM(J265,J268)</f>
        <v>217</v>
      </c>
      <c r="K274" s="73">
        <f t="shared" si="82"/>
        <v>10087.6</v>
      </c>
      <c r="L274" s="73">
        <f t="shared" si="82"/>
        <v>16538.4</v>
      </c>
      <c r="M274" s="73">
        <f t="shared" si="82"/>
        <v>17262.9</v>
      </c>
      <c r="N274" s="73">
        <f t="shared" si="82"/>
        <v>18784.399999999998</v>
      </c>
      <c r="O274" s="73">
        <f t="shared" si="82"/>
        <v>19893.39</v>
      </c>
      <c r="P274" s="73">
        <f t="shared" si="82"/>
        <v>98043</v>
      </c>
      <c r="Q274" s="71"/>
      <c r="R274" s="73">
        <f t="shared" si="82"/>
        <v>6640.5</v>
      </c>
      <c r="S274" s="73">
        <f t="shared" si="82"/>
        <v>1665.9900000000002</v>
      </c>
      <c r="T274" s="73">
        <f t="shared" si="82"/>
        <v>1281.5</v>
      </c>
      <c r="U274" s="73">
        <f t="shared" si="82"/>
        <v>964.5</v>
      </c>
      <c r="V274" s="73">
        <f t="shared" si="82"/>
        <v>1209</v>
      </c>
      <c r="W274" s="73">
        <f t="shared" si="82"/>
        <v>399</v>
      </c>
      <c r="X274" s="71"/>
      <c r="Y274" s="71"/>
      <c r="Z274" s="71"/>
      <c r="AA274" s="73">
        <f t="shared" si="82"/>
        <v>14554.05</v>
      </c>
      <c r="AB274" s="71"/>
      <c r="AC274" s="71"/>
      <c r="AD274" s="71"/>
    </row>
    <row r="275" spans="1:30" s="52" customFormat="1" ht="30" customHeight="1">
      <c r="A275" s="31">
        <v>1</v>
      </c>
      <c r="B275" s="32" t="s">
        <v>33</v>
      </c>
      <c r="C275" s="59">
        <f>SUM(C269)</f>
        <v>1</v>
      </c>
      <c r="D275" s="31">
        <v>1</v>
      </c>
      <c r="E275" s="31">
        <v>1995</v>
      </c>
      <c r="F275" s="33" t="s">
        <v>34</v>
      </c>
      <c r="G275" s="31" t="s">
        <v>22</v>
      </c>
      <c r="H275" s="31">
        <v>4</v>
      </c>
      <c r="I275" s="31">
        <v>3</v>
      </c>
      <c r="J275" s="31">
        <v>33</v>
      </c>
      <c r="K275" s="38">
        <v>1459.8</v>
      </c>
      <c r="L275" s="38">
        <v>2274.9</v>
      </c>
      <c r="M275" s="34">
        <v>2337.3</v>
      </c>
      <c r="N275" s="53">
        <f aca="true" t="shared" si="83" ref="N275:N304">L275+T275+U275</f>
        <v>2510.1</v>
      </c>
      <c r="O275" s="46">
        <v>2619.6</v>
      </c>
      <c r="P275" s="36">
        <v>9130</v>
      </c>
      <c r="Q275" s="37"/>
      <c r="R275" s="38">
        <v>1003.3</v>
      </c>
      <c r="S275" s="61">
        <v>204.3</v>
      </c>
      <c r="T275" s="34">
        <v>157.2</v>
      </c>
      <c r="U275" s="34">
        <v>78</v>
      </c>
      <c r="V275" s="34">
        <v>0</v>
      </c>
      <c r="W275" s="34">
        <v>62.37</v>
      </c>
      <c r="X275" s="39" t="s">
        <v>308</v>
      </c>
      <c r="Y275" s="40">
        <v>0</v>
      </c>
      <c r="Z275" s="41" t="s">
        <v>53</v>
      </c>
      <c r="AA275" s="42">
        <v>2001.91</v>
      </c>
      <c r="AB275" s="41" t="s">
        <v>8</v>
      </c>
      <c r="AC275" s="39" t="s">
        <v>153</v>
      </c>
      <c r="AD275" s="43"/>
    </row>
    <row r="276" spans="1:30" s="52" customFormat="1" ht="30" customHeight="1">
      <c r="A276" s="31">
        <v>2</v>
      </c>
      <c r="B276" s="32" t="s">
        <v>33</v>
      </c>
      <c r="C276" s="31">
        <v>1</v>
      </c>
      <c r="D276" s="31">
        <v>2</v>
      </c>
      <c r="E276" s="31">
        <v>1999</v>
      </c>
      <c r="F276" s="33" t="s">
        <v>34</v>
      </c>
      <c r="G276" s="31" t="s">
        <v>22</v>
      </c>
      <c r="H276" s="31">
        <v>4</v>
      </c>
      <c r="I276" s="31">
        <v>3</v>
      </c>
      <c r="J276" s="31">
        <v>24</v>
      </c>
      <c r="K276" s="38">
        <v>1227.1</v>
      </c>
      <c r="L276" s="38">
        <v>1994.5</v>
      </c>
      <c r="M276" s="34">
        <v>2102.5</v>
      </c>
      <c r="N276" s="53">
        <f t="shared" si="83"/>
        <v>2296.02</v>
      </c>
      <c r="O276" s="46">
        <v>2448.3</v>
      </c>
      <c r="P276" s="36">
        <v>11657</v>
      </c>
      <c r="Q276" s="37" t="s">
        <v>35</v>
      </c>
      <c r="R276" s="38">
        <v>1082</v>
      </c>
      <c r="S276" s="61">
        <v>191.9</v>
      </c>
      <c r="T276" s="34">
        <v>147.62</v>
      </c>
      <c r="U276" s="34">
        <v>153.9</v>
      </c>
      <c r="V276" s="34">
        <v>108</v>
      </c>
      <c r="W276" s="34">
        <v>0</v>
      </c>
      <c r="X276" s="39" t="s">
        <v>309</v>
      </c>
      <c r="Y276" s="40">
        <v>0</v>
      </c>
      <c r="Z276" s="41" t="s">
        <v>53</v>
      </c>
      <c r="AA276" s="42">
        <v>1755.16</v>
      </c>
      <c r="AB276" s="41" t="s">
        <v>8</v>
      </c>
      <c r="AC276" s="39" t="s">
        <v>153</v>
      </c>
      <c r="AD276" s="64"/>
    </row>
    <row r="277" spans="1:30" s="52" customFormat="1" ht="30" customHeight="1">
      <c r="A277" s="31">
        <v>3</v>
      </c>
      <c r="B277" s="32" t="s">
        <v>33</v>
      </c>
      <c r="C277" s="31">
        <v>1</v>
      </c>
      <c r="D277" s="31">
        <v>3</v>
      </c>
      <c r="E277" s="31">
        <v>2000</v>
      </c>
      <c r="F277" s="33" t="s">
        <v>34</v>
      </c>
      <c r="G277" s="31" t="s">
        <v>22</v>
      </c>
      <c r="H277" s="31">
        <v>5</v>
      </c>
      <c r="I277" s="31">
        <v>3</v>
      </c>
      <c r="J277" s="31">
        <v>33</v>
      </c>
      <c r="K277" s="38">
        <v>1512</v>
      </c>
      <c r="L277" s="38">
        <v>2490.8</v>
      </c>
      <c r="M277" s="34">
        <v>2625.8</v>
      </c>
      <c r="N277" s="53">
        <f t="shared" si="83"/>
        <v>2878.21</v>
      </c>
      <c r="O277" s="46">
        <v>3070.9</v>
      </c>
      <c r="P277" s="36">
        <v>14448</v>
      </c>
      <c r="Q277" s="37" t="s">
        <v>35</v>
      </c>
      <c r="R277" s="38">
        <v>1472</v>
      </c>
      <c r="S277" s="61">
        <v>250</v>
      </c>
      <c r="T277" s="34">
        <v>192.31</v>
      </c>
      <c r="U277" s="34">
        <v>195.1</v>
      </c>
      <c r="V277" s="34">
        <v>135</v>
      </c>
      <c r="W277" s="34">
        <v>0</v>
      </c>
      <c r="X277" s="39" t="s">
        <v>309</v>
      </c>
      <c r="Y277" s="40">
        <v>0</v>
      </c>
      <c r="Z277" s="41" t="s">
        <v>53</v>
      </c>
      <c r="AA277" s="42">
        <v>2191.9</v>
      </c>
      <c r="AB277" s="41" t="s">
        <v>8</v>
      </c>
      <c r="AC277" s="39" t="s">
        <v>153</v>
      </c>
      <c r="AD277" s="43"/>
    </row>
    <row r="278" spans="1:30" s="52" customFormat="1" ht="30" customHeight="1">
      <c r="A278" s="31">
        <v>4</v>
      </c>
      <c r="B278" s="32" t="s">
        <v>33</v>
      </c>
      <c r="C278" s="31">
        <v>1</v>
      </c>
      <c r="D278" s="31">
        <v>4</v>
      </c>
      <c r="E278" s="31">
        <v>1999</v>
      </c>
      <c r="F278" s="33" t="s">
        <v>34</v>
      </c>
      <c r="G278" s="31" t="s">
        <v>22</v>
      </c>
      <c r="H278" s="31">
        <v>5</v>
      </c>
      <c r="I278" s="31">
        <v>3</v>
      </c>
      <c r="J278" s="31">
        <v>33</v>
      </c>
      <c r="K278" s="38">
        <v>1514</v>
      </c>
      <c r="L278" s="38">
        <v>2554.3</v>
      </c>
      <c r="M278" s="34">
        <v>2689.3</v>
      </c>
      <c r="N278" s="53">
        <f t="shared" si="83"/>
        <v>2948.6200000000003</v>
      </c>
      <c r="O278" s="46">
        <v>3139.1</v>
      </c>
      <c r="P278" s="36">
        <v>14448</v>
      </c>
      <c r="Q278" s="37" t="s">
        <v>35</v>
      </c>
      <c r="R278" s="38">
        <v>1472</v>
      </c>
      <c r="S278" s="61">
        <v>240.4</v>
      </c>
      <c r="T278" s="34">
        <v>184.92</v>
      </c>
      <c r="U278" s="34">
        <v>209.4</v>
      </c>
      <c r="V278" s="34">
        <v>135</v>
      </c>
      <c r="W278" s="34">
        <v>0</v>
      </c>
      <c r="X278" s="39" t="s">
        <v>308</v>
      </c>
      <c r="Y278" s="40">
        <v>0</v>
      </c>
      <c r="Z278" s="41" t="s">
        <v>53</v>
      </c>
      <c r="AA278" s="42">
        <v>2247.78</v>
      </c>
      <c r="AB278" s="41" t="s">
        <v>8</v>
      </c>
      <c r="AC278" s="39" t="s">
        <v>153</v>
      </c>
      <c r="AD278" s="43"/>
    </row>
    <row r="279" spans="1:30" s="52" customFormat="1" ht="30" customHeight="1">
      <c r="A279" s="31">
        <v>5</v>
      </c>
      <c r="B279" s="32" t="s">
        <v>33</v>
      </c>
      <c r="C279" s="31">
        <v>1</v>
      </c>
      <c r="D279" s="31">
        <v>5</v>
      </c>
      <c r="E279" s="31">
        <v>1997</v>
      </c>
      <c r="F279" s="33" t="s">
        <v>34</v>
      </c>
      <c r="G279" s="31" t="s">
        <v>22</v>
      </c>
      <c r="H279" s="31">
        <v>4</v>
      </c>
      <c r="I279" s="31">
        <v>3</v>
      </c>
      <c r="J279" s="31">
        <v>22</v>
      </c>
      <c r="K279" s="38">
        <v>927.5</v>
      </c>
      <c r="L279" s="38">
        <v>1880.1</v>
      </c>
      <c r="M279" s="34">
        <v>1988.5</v>
      </c>
      <c r="N279" s="53">
        <f t="shared" si="83"/>
        <v>2139.9</v>
      </c>
      <c r="O279" s="46">
        <v>2317.4</v>
      </c>
      <c r="P279" s="41">
        <v>11047</v>
      </c>
      <c r="Q279" s="37" t="s">
        <v>35</v>
      </c>
      <c r="R279" s="38">
        <v>1080</v>
      </c>
      <c r="S279" s="61">
        <v>299.4</v>
      </c>
      <c r="T279" s="34">
        <v>230.3</v>
      </c>
      <c r="U279" s="34">
        <v>29.5</v>
      </c>
      <c r="V279" s="34">
        <v>108.4</v>
      </c>
      <c r="W279" s="34">
        <v>0</v>
      </c>
      <c r="X279" s="39" t="s">
        <v>309</v>
      </c>
      <c r="Y279" s="40">
        <v>0</v>
      </c>
      <c r="Z279" s="41" t="s">
        <v>53</v>
      </c>
      <c r="AA279" s="42">
        <v>2717</v>
      </c>
      <c r="AB279" s="41" t="s">
        <v>8</v>
      </c>
      <c r="AC279" s="39" t="s">
        <v>153</v>
      </c>
      <c r="AD279" s="43"/>
    </row>
    <row r="280" spans="1:30" s="52" customFormat="1" ht="30" customHeight="1">
      <c r="A280" s="31">
        <v>6</v>
      </c>
      <c r="B280" s="32" t="s">
        <v>33</v>
      </c>
      <c r="C280" s="31">
        <v>1</v>
      </c>
      <c r="D280" s="31">
        <v>6</v>
      </c>
      <c r="E280" s="31">
        <v>1995</v>
      </c>
      <c r="F280" s="33" t="s">
        <v>34</v>
      </c>
      <c r="G280" s="31" t="s">
        <v>22</v>
      </c>
      <c r="H280" s="31">
        <v>4</v>
      </c>
      <c r="I280" s="31">
        <v>3</v>
      </c>
      <c r="J280" s="31">
        <v>24</v>
      </c>
      <c r="K280" s="38">
        <v>1207.2</v>
      </c>
      <c r="L280" s="38">
        <v>2038</v>
      </c>
      <c r="M280" s="34">
        <v>2167.3</v>
      </c>
      <c r="N280" s="53">
        <f t="shared" si="83"/>
        <v>2373.7</v>
      </c>
      <c r="O280" s="46">
        <v>2548</v>
      </c>
      <c r="P280" s="36">
        <v>9112</v>
      </c>
      <c r="Q280" s="37" t="s">
        <v>35</v>
      </c>
      <c r="R280" s="38">
        <v>1057</v>
      </c>
      <c r="S280" s="66">
        <v>195</v>
      </c>
      <c r="T280" s="34">
        <v>150</v>
      </c>
      <c r="U280" s="34">
        <v>185.7</v>
      </c>
      <c r="V280" s="34">
        <v>259.2</v>
      </c>
      <c r="W280" s="34">
        <v>0</v>
      </c>
      <c r="X280" s="39" t="s">
        <v>78</v>
      </c>
      <c r="Y280" s="40">
        <v>1</v>
      </c>
      <c r="Z280" s="41" t="s">
        <v>53</v>
      </c>
      <c r="AA280" s="70">
        <v>2095</v>
      </c>
      <c r="AB280" s="41" t="s">
        <v>8</v>
      </c>
      <c r="AC280" s="39" t="s">
        <v>153</v>
      </c>
      <c r="AD280" s="43"/>
    </row>
    <row r="281" spans="1:30" s="52" customFormat="1" ht="30" customHeight="1">
      <c r="A281" s="31">
        <v>7</v>
      </c>
      <c r="B281" s="32" t="s">
        <v>33</v>
      </c>
      <c r="C281" s="31">
        <v>1</v>
      </c>
      <c r="D281" s="31">
        <v>7</v>
      </c>
      <c r="E281" s="31">
        <v>2001</v>
      </c>
      <c r="F281" s="33" t="s">
        <v>34</v>
      </c>
      <c r="G281" s="31" t="s">
        <v>22</v>
      </c>
      <c r="H281" s="31">
        <v>8</v>
      </c>
      <c r="I281" s="31">
        <v>3</v>
      </c>
      <c r="J281" s="31">
        <v>52</v>
      </c>
      <c r="K281" s="38">
        <v>2708.3</v>
      </c>
      <c r="L281" s="38">
        <v>4450.5</v>
      </c>
      <c r="M281" s="34">
        <v>4702.5</v>
      </c>
      <c r="N281" s="53">
        <f t="shared" si="83"/>
        <v>4993.2</v>
      </c>
      <c r="O281" s="46">
        <v>5312.4</v>
      </c>
      <c r="P281" s="36">
        <v>26112</v>
      </c>
      <c r="Q281" s="37" t="s">
        <v>35</v>
      </c>
      <c r="R281" s="38">
        <v>2580.6</v>
      </c>
      <c r="S281" s="61">
        <v>291</v>
      </c>
      <c r="T281" s="34">
        <v>223.8</v>
      </c>
      <c r="U281" s="34">
        <v>318.9</v>
      </c>
      <c r="V281" s="34">
        <v>252</v>
      </c>
      <c r="W281" s="34">
        <v>0</v>
      </c>
      <c r="X281" s="39" t="s">
        <v>309</v>
      </c>
      <c r="Y281" s="40">
        <v>0</v>
      </c>
      <c r="Z281" s="41" t="s">
        <v>53</v>
      </c>
      <c r="AA281" s="42">
        <v>3916.44</v>
      </c>
      <c r="AB281" s="41" t="s">
        <v>8</v>
      </c>
      <c r="AC281" s="39" t="s">
        <v>153</v>
      </c>
      <c r="AD281" s="43"/>
    </row>
    <row r="282" spans="1:30" s="52" customFormat="1" ht="30" customHeight="1">
      <c r="A282" s="54"/>
      <c r="B282" s="55" t="s">
        <v>80</v>
      </c>
      <c r="C282" s="71">
        <f>SUM(C275:C281)</f>
        <v>7</v>
      </c>
      <c r="D282" s="71"/>
      <c r="E282" s="71"/>
      <c r="F282" s="71"/>
      <c r="G282" s="71"/>
      <c r="H282" s="71">
        <f aca="true" t="shared" si="84" ref="H282:AA282">SUM(H275:H281)</f>
        <v>34</v>
      </c>
      <c r="I282" s="71"/>
      <c r="J282" s="71">
        <f t="shared" si="84"/>
        <v>221</v>
      </c>
      <c r="K282" s="73">
        <f t="shared" si="84"/>
        <v>10555.9</v>
      </c>
      <c r="L282" s="73">
        <f t="shared" si="84"/>
        <v>17683.1</v>
      </c>
      <c r="M282" s="73">
        <f t="shared" si="84"/>
        <v>18613.2</v>
      </c>
      <c r="N282" s="53">
        <f t="shared" si="83"/>
        <v>20139.75</v>
      </c>
      <c r="O282" s="74">
        <f t="shared" si="84"/>
        <v>21455.699999999997</v>
      </c>
      <c r="P282" s="73">
        <f t="shared" si="84"/>
        <v>95954</v>
      </c>
      <c r="Q282" s="71"/>
      <c r="R282" s="73">
        <f t="shared" si="84"/>
        <v>9746.9</v>
      </c>
      <c r="S282" s="73">
        <f t="shared" si="84"/>
        <v>1672</v>
      </c>
      <c r="T282" s="73">
        <f t="shared" si="84"/>
        <v>1286.1499999999999</v>
      </c>
      <c r="U282" s="73">
        <f t="shared" si="84"/>
        <v>1170.5</v>
      </c>
      <c r="V282" s="73">
        <f t="shared" si="84"/>
        <v>997.5999999999999</v>
      </c>
      <c r="W282" s="73">
        <f t="shared" si="84"/>
        <v>62.37</v>
      </c>
      <c r="X282" s="71"/>
      <c r="Y282" s="71"/>
      <c r="Z282" s="71"/>
      <c r="AA282" s="73">
        <f t="shared" si="84"/>
        <v>16925.19</v>
      </c>
      <c r="AB282" s="71"/>
      <c r="AC282" s="71"/>
      <c r="AD282" s="43"/>
    </row>
    <row r="283" spans="1:30" s="5" customFormat="1" ht="30" customHeight="1">
      <c r="A283" s="54"/>
      <c r="B283" s="55" t="s">
        <v>316</v>
      </c>
      <c r="C283" s="54">
        <f>SUM(C275:C277,C278,C279,C281)</f>
        <v>6</v>
      </c>
      <c r="D283" s="54"/>
      <c r="E283" s="54"/>
      <c r="F283" s="54"/>
      <c r="G283" s="54"/>
      <c r="H283" s="54">
        <f>SUM(H275:H277,H278,H279,H281)</f>
        <v>30</v>
      </c>
      <c r="I283" s="54"/>
      <c r="J283" s="54">
        <f aca="true" t="shared" si="85" ref="J283:P283">SUM(J275:J277,J278,J279,J281)</f>
        <v>197</v>
      </c>
      <c r="K283" s="56">
        <f t="shared" si="85"/>
        <v>9348.7</v>
      </c>
      <c r="L283" s="56">
        <f t="shared" si="85"/>
        <v>15645.1</v>
      </c>
      <c r="M283" s="56">
        <f t="shared" si="85"/>
        <v>16445.9</v>
      </c>
      <c r="N283" s="53">
        <f t="shared" si="83"/>
        <v>17766.05</v>
      </c>
      <c r="O283" s="56">
        <f t="shared" si="85"/>
        <v>18907.699999999997</v>
      </c>
      <c r="P283" s="56">
        <f t="shared" si="85"/>
        <v>86842</v>
      </c>
      <c r="Q283" s="54"/>
      <c r="R283" s="56">
        <f aca="true" t="shared" si="86" ref="R283:W283">SUM(R275:R277,R278,R279,R281)</f>
        <v>8689.9</v>
      </c>
      <c r="S283" s="56">
        <f t="shared" si="86"/>
        <v>1477</v>
      </c>
      <c r="T283" s="56">
        <f t="shared" si="86"/>
        <v>1136.1499999999999</v>
      </c>
      <c r="U283" s="56">
        <f t="shared" si="86"/>
        <v>984.8</v>
      </c>
      <c r="V283" s="56">
        <f t="shared" si="86"/>
        <v>738.4</v>
      </c>
      <c r="W283" s="56">
        <f t="shared" si="86"/>
        <v>62.37</v>
      </c>
      <c r="X283" s="54"/>
      <c r="Y283" s="54"/>
      <c r="Z283" s="54"/>
      <c r="AA283" s="56">
        <f>SUM(AA275:AA277,AA278,AA279,AA281)</f>
        <v>14830.19</v>
      </c>
      <c r="AB283" s="54"/>
      <c r="AC283" s="54"/>
      <c r="AD283" s="54"/>
    </row>
    <row r="284" spans="1:30" s="5" customFormat="1" ht="30" customHeight="1">
      <c r="A284" s="54"/>
      <c r="B284" s="55" t="s">
        <v>218</v>
      </c>
      <c r="C284" s="54">
        <f>SUM(C280)</f>
        <v>1</v>
      </c>
      <c r="D284" s="54"/>
      <c r="E284" s="54"/>
      <c r="F284" s="54"/>
      <c r="G284" s="54"/>
      <c r="H284" s="54">
        <f>SUM(H280)</f>
        <v>4</v>
      </c>
      <c r="I284" s="54"/>
      <c r="J284" s="54">
        <f aca="true" t="shared" si="87" ref="J284:P284">SUM(J280)</f>
        <v>24</v>
      </c>
      <c r="K284" s="56">
        <f t="shared" si="87"/>
        <v>1207.2</v>
      </c>
      <c r="L284" s="56">
        <f t="shared" si="87"/>
        <v>2038</v>
      </c>
      <c r="M284" s="56">
        <f>SUM(M280)</f>
        <v>2167.3</v>
      </c>
      <c r="N284" s="53">
        <f t="shared" si="83"/>
        <v>2373.7</v>
      </c>
      <c r="O284" s="57">
        <f>SUM(O280)</f>
        <v>2548</v>
      </c>
      <c r="P284" s="56">
        <f t="shared" si="87"/>
        <v>9112</v>
      </c>
      <c r="Q284" s="54"/>
      <c r="R284" s="56">
        <f aca="true" t="shared" si="88" ref="R284:W284">SUM(R280)</f>
        <v>1057</v>
      </c>
      <c r="S284" s="56">
        <f t="shared" si="88"/>
        <v>195</v>
      </c>
      <c r="T284" s="56">
        <f t="shared" si="88"/>
        <v>150</v>
      </c>
      <c r="U284" s="56">
        <f t="shared" si="88"/>
        <v>185.7</v>
      </c>
      <c r="V284" s="56">
        <f t="shared" si="88"/>
        <v>259.2</v>
      </c>
      <c r="W284" s="56">
        <f t="shared" si="88"/>
        <v>0</v>
      </c>
      <c r="X284" s="54"/>
      <c r="Y284" s="54"/>
      <c r="Z284" s="54"/>
      <c r="AA284" s="56">
        <f>SUM(AA280)</f>
        <v>2095</v>
      </c>
      <c r="AB284" s="54"/>
      <c r="AC284" s="54"/>
      <c r="AD284" s="43"/>
    </row>
    <row r="285" spans="1:30" s="5" customFormat="1" ht="30" customHeight="1">
      <c r="A285" s="31">
        <v>1</v>
      </c>
      <c r="B285" s="32" t="s">
        <v>36</v>
      </c>
      <c r="C285" s="59">
        <v>1</v>
      </c>
      <c r="D285" s="31">
        <v>1</v>
      </c>
      <c r="E285" s="31">
        <v>1987</v>
      </c>
      <c r="F285" s="31" t="s">
        <v>31</v>
      </c>
      <c r="G285" s="31" t="s">
        <v>22</v>
      </c>
      <c r="H285" s="112">
        <v>4</v>
      </c>
      <c r="I285" s="31">
        <v>5</v>
      </c>
      <c r="J285" s="31">
        <v>56</v>
      </c>
      <c r="K285" s="38">
        <v>2051</v>
      </c>
      <c r="L285" s="38">
        <v>3606</v>
      </c>
      <c r="M285" s="113">
        <v>3795.3</v>
      </c>
      <c r="N285" s="53">
        <f t="shared" si="83"/>
        <v>4013.2</v>
      </c>
      <c r="O285" s="46">
        <v>4290.7</v>
      </c>
      <c r="P285" s="36">
        <v>16503</v>
      </c>
      <c r="Q285" s="37" t="s">
        <v>32</v>
      </c>
      <c r="R285" s="38">
        <v>1037.3</v>
      </c>
      <c r="S285" s="34">
        <v>382.2</v>
      </c>
      <c r="T285" s="66">
        <f aca="true" t="shared" si="89" ref="T285:T295">S285/1.3</f>
        <v>294</v>
      </c>
      <c r="U285" s="34">
        <v>113.2</v>
      </c>
      <c r="V285" s="163">
        <v>0</v>
      </c>
      <c r="W285" s="66">
        <v>189.28</v>
      </c>
      <c r="X285" s="39" t="s">
        <v>308</v>
      </c>
      <c r="Y285" s="40">
        <v>6</v>
      </c>
      <c r="Z285" s="41" t="s">
        <v>53</v>
      </c>
      <c r="AA285" s="36">
        <v>3173.28</v>
      </c>
      <c r="AB285" s="41" t="s">
        <v>8</v>
      </c>
      <c r="AC285" s="39" t="s">
        <v>312</v>
      </c>
      <c r="AD285" s="43"/>
    </row>
    <row r="286" spans="1:30" s="5" customFormat="1" ht="30" customHeight="1">
      <c r="A286" s="31">
        <v>2</v>
      </c>
      <c r="B286" s="32" t="s">
        <v>36</v>
      </c>
      <c r="C286" s="31">
        <v>1</v>
      </c>
      <c r="D286" s="31">
        <v>2</v>
      </c>
      <c r="E286" s="31">
        <v>1987</v>
      </c>
      <c r="F286" s="31" t="s">
        <v>31</v>
      </c>
      <c r="G286" s="31" t="s">
        <v>22</v>
      </c>
      <c r="H286" s="112">
        <v>4</v>
      </c>
      <c r="I286" s="31">
        <v>5</v>
      </c>
      <c r="J286" s="31">
        <v>56</v>
      </c>
      <c r="K286" s="38">
        <v>1855.5</v>
      </c>
      <c r="L286" s="38">
        <v>3530.2</v>
      </c>
      <c r="M286" s="113">
        <v>3719.5</v>
      </c>
      <c r="N286" s="53">
        <f t="shared" si="83"/>
        <v>3933.284615384615</v>
      </c>
      <c r="O286" s="46">
        <v>4209.7</v>
      </c>
      <c r="P286" s="36">
        <v>16389</v>
      </c>
      <c r="Q286" s="37" t="s">
        <v>32</v>
      </c>
      <c r="R286" s="38">
        <v>1030.2</v>
      </c>
      <c r="S286" s="34">
        <v>377.5</v>
      </c>
      <c r="T286" s="66">
        <f t="shared" si="89"/>
        <v>290.38461538461536</v>
      </c>
      <c r="U286" s="34">
        <v>112.7</v>
      </c>
      <c r="V286" s="163">
        <v>0</v>
      </c>
      <c r="W286" s="66">
        <v>189.27</v>
      </c>
      <c r="X286" s="39" t="s">
        <v>309</v>
      </c>
      <c r="Y286" s="40">
        <v>6</v>
      </c>
      <c r="Z286" s="41" t="s">
        <v>53</v>
      </c>
      <c r="AA286" s="36">
        <v>3106.58</v>
      </c>
      <c r="AB286" s="41" t="s">
        <v>8</v>
      </c>
      <c r="AC286" s="39" t="s">
        <v>312</v>
      </c>
      <c r="AD286" s="43"/>
    </row>
    <row r="287" spans="1:30" s="5" customFormat="1" ht="30" customHeight="1">
      <c r="A287" s="31">
        <v>3</v>
      </c>
      <c r="B287" s="32" t="s">
        <v>36</v>
      </c>
      <c r="C287" s="31">
        <v>1</v>
      </c>
      <c r="D287" s="31">
        <v>3</v>
      </c>
      <c r="E287" s="31">
        <v>1987</v>
      </c>
      <c r="F287" s="31" t="s">
        <v>31</v>
      </c>
      <c r="G287" s="31" t="s">
        <v>22</v>
      </c>
      <c r="H287" s="112">
        <v>4</v>
      </c>
      <c r="I287" s="31">
        <v>5</v>
      </c>
      <c r="J287" s="31">
        <v>56</v>
      </c>
      <c r="K287" s="38">
        <v>1988.6</v>
      </c>
      <c r="L287" s="38">
        <v>3486</v>
      </c>
      <c r="M287" s="113">
        <v>3682</v>
      </c>
      <c r="N287" s="53">
        <f t="shared" si="83"/>
        <v>3861.753846153846</v>
      </c>
      <c r="O287" s="46">
        <v>4137.6</v>
      </c>
      <c r="P287" s="36">
        <v>14066</v>
      </c>
      <c r="Q287" s="37" t="s">
        <v>32</v>
      </c>
      <c r="R287" s="38">
        <v>1045.2</v>
      </c>
      <c r="S287" s="34">
        <v>346</v>
      </c>
      <c r="T287" s="66">
        <f t="shared" si="89"/>
        <v>266.15384615384613</v>
      </c>
      <c r="U287" s="34">
        <v>109.6</v>
      </c>
      <c r="V287" s="163">
        <v>0</v>
      </c>
      <c r="W287" s="66">
        <v>196</v>
      </c>
      <c r="X287" s="39" t="s">
        <v>308</v>
      </c>
      <c r="Y287" s="40">
        <v>4</v>
      </c>
      <c r="Z287" s="41" t="s">
        <v>53</v>
      </c>
      <c r="AA287" s="36">
        <v>3067.68</v>
      </c>
      <c r="AB287" s="41" t="s">
        <v>8</v>
      </c>
      <c r="AC287" s="39" t="s">
        <v>76</v>
      </c>
      <c r="AD287" s="43"/>
    </row>
    <row r="288" spans="1:30" s="5" customFormat="1" ht="30" customHeight="1">
      <c r="A288" s="31">
        <v>4</v>
      </c>
      <c r="B288" s="32" t="s">
        <v>36</v>
      </c>
      <c r="C288" s="31">
        <v>1</v>
      </c>
      <c r="D288" s="31">
        <v>4</v>
      </c>
      <c r="E288" s="31">
        <v>1988</v>
      </c>
      <c r="F288" s="31" t="s">
        <v>31</v>
      </c>
      <c r="G288" s="31" t="s">
        <v>22</v>
      </c>
      <c r="H288" s="112">
        <v>6</v>
      </c>
      <c r="I288" s="31">
        <v>5</v>
      </c>
      <c r="J288" s="31">
        <v>83</v>
      </c>
      <c r="K288" s="38">
        <v>2822.1</v>
      </c>
      <c r="L288" s="38">
        <v>5031.5</v>
      </c>
      <c r="M288" s="113">
        <v>5383.7</v>
      </c>
      <c r="N288" s="53">
        <f t="shared" si="83"/>
        <v>5682.83076923077</v>
      </c>
      <c r="O288" s="46">
        <v>6174.9</v>
      </c>
      <c r="P288" s="36">
        <v>23912</v>
      </c>
      <c r="Q288" s="37" t="s">
        <v>32</v>
      </c>
      <c r="R288" s="38">
        <v>1503</v>
      </c>
      <c r="S288" s="34">
        <v>606.1</v>
      </c>
      <c r="T288" s="66">
        <f t="shared" si="89"/>
        <v>466.2307692307692</v>
      </c>
      <c r="U288" s="34">
        <v>185.1</v>
      </c>
      <c r="V288" s="163">
        <v>0</v>
      </c>
      <c r="W288" s="66">
        <v>263.78</v>
      </c>
      <c r="X288" s="39" t="s">
        <v>309</v>
      </c>
      <c r="Y288" s="40">
        <v>5</v>
      </c>
      <c r="Z288" s="41" t="s">
        <v>53</v>
      </c>
      <c r="AA288" s="36">
        <v>4427.72</v>
      </c>
      <c r="AB288" s="41" t="s">
        <v>8</v>
      </c>
      <c r="AC288" s="39" t="s">
        <v>76</v>
      </c>
      <c r="AD288" s="43"/>
    </row>
    <row r="289" spans="1:30" s="5" customFormat="1" ht="30" customHeight="1">
      <c r="A289" s="31">
        <v>5</v>
      </c>
      <c r="B289" s="32" t="s">
        <v>36</v>
      </c>
      <c r="C289" s="31">
        <v>1</v>
      </c>
      <c r="D289" s="31">
        <v>5</v>
      </c>
      <c r="E289" s="31">
        <v>1988</v>
      </c>
      <c r="F289" s="31" t="s">
        <v>31</v>
      </c>
      <c r="G289" s="31" t="s">
        <v>22</v>
      </c>
      <c r="H289" s="112">
        <v>6</v>
      </c>
      <c r="I289" s="31">
        <v>5</v>
      </c>
      <c r="J289" s="31">
        <v>83</v>
      </c>
      <c r="K289" s="38">
        <v>2828.4</v>
      </c>
      <c r="L289" s="38">
        <v>5137</v>
      </c>
      <c r="M289" s="113">
        <v>5427.5</v>
      </c>
      <c r="N289" s="53">
        <f t="shared" si="83"/>
        <v>5753.815384615385</v>
      </c>
      <c r="O289" s="46">
        <v>6173.2</v>
      </c>
      <c r="P289" s="36">
        <v>24096</v>
      </c>
      <c r="Q289" s="37" t="s">
        <v>32</v>
      </c>
      <c r="R289" s="38">
        <v>1790</v>
      </c>
      <c r="S289" s="34">
        <v>558.5</v>
      </c>
      <c r="T289" s="66">
        <f t="shared" si="89"/>
        <v>429.6153846153846</v>
      </c>
      <c r="U289" s="34">
        <v>187.2</v>
      </c>
      <c r="V289" s="163">
        <v>0</v>
      </c>
      <c r="W289" s="66">
        <v>290.5</v>
      </c>
      <c r="X289" s="39" t="s">
        <v>309</v>
      </c>
      <c r="Y289" s="40">
        <v>5</v>
      </c>
      <c r="Z289" s="41" t="s">
        <v>53</v>
      </c>
      <c r="AA289" s="36">
        <v>4520.56</v>
      </c>
      <c r="AB289" s="41" t="s">
        <v>8</v>
      </c>
      <c r="AC289" s="39" t="s">
        <v>76</v>
      </c>
      <c r="AD289" s="43"/>
    </row>
    <row r="290" spans="1:30" s="5" customFormat="1" ht="30" customHeight="1">
      <c r="A290" s="31">
        <v>6</v>
      </c>
      <c r="B290" s="32" t="s">
        <v>36</v>
      </c>
      <c r="C290" s="31">
        <v>1</v>
      </c>
      <c r="D290" s="31">
        <v>6</v>
      </c>
      <c r="E290" s="31">
        <v>1989</v>
      </c>
      <c r="F290" s="31" t="s">
        <v>31</v>
      </c>
      <c r="G290" s="31" t="s">
        <v>22</v>
      </c>
      <c r="H290" s="112">
        <v>10</v>
      </c>
      <c r="I290" s="31">
        <v>5</v>
      </c>
      <c r="J290" s="31">
        <v>140</v>
      </c>
      <c r="K290" s="38">
        <v>4645.3</v>
      </c>
      <c r="L290" s="38">
        <v>8302.6</v>
      </c>
      <c r="M290" s="113">
        <v>8792.6</v>
      </c>
      <c r="N290" s="53">
        <f t="shared" si="83"/>
        <v>9328.676923076924</v>
      </c>
      <c r="O290" s="46">
        <v>10036.2</v>
      </c>
      <c r="P290" s="36">
        <v>38961</v>
      </c>
      <c r="Q290" s="37" t="s">
        <v>32</v>
      </c>
      <c r="R290" s="38">
        <v>3673.4</v>
      </c>
      <c r="S290" s="34">
        <v>942.6</v>
      </c>
      <c r="T290" s="66">
        <f t="shared" si="89"/>
        <v>725.0769230769231</v>
      </c>
      <c r="U290" s="34">
        <v>301</v>
      </c>
      <c r="V290" s="163">
        <v>0</v>
      </c>
      <c r="W290" s="66">
        <v>490</v>
      </c>
      <c r="X290" s="39" t="s">
        <v>309</v>
      </c>
      <c r="Y290" s="40">
        <v>5</v>
      </c>
      <c r="Z290" s="41" t="s">
        <v>53</v>
      </c>
      <c r="AA290" s="36">
        <v>7306.29</v>
      </c>
      <c r="AB290" s="41" t="s">
        <v>8</v>
      </c>
      <c r="AC290" s="39" t="s">
        <v>76</v>
      </c>
      <c r="AD290" s="43"/>
    </row>
    <row r="291" spans="1:30" s="5" customFormat="1" ht="30" customHeight="1">
      <c r="A291" s="31">
        <v>7</v>
      </c>
      <c r="B291" s="32" t="s">
        <v>36</v>
      </c>
      <c r="C291" s="31">
        <v>1</v>
      </c>
      <c r="D291" s="31">
        <v>7</v>
      </c>
      <c r="E291" s="31">
        <v>1989</v>
      </c>
      <c r="F291" s="31" t="s">
        <v>31</v>
      </c>
      <c r="G291" s="31" t="s">
        <v>22</v>
      </c>
      <c r="H291" s="112">
        <v>6</v>
      </c>
      <c r="I291" s="31">
        <v>5</v>
      </c>
      <c r="J291" s="31">
        <v>84</v>
      </c>
      <c r="K291" s="38">
        <v>2877.2</v>
      </c>
      <c r="L291" s="38">
        <v>5075.3</v>
      </c>
      <c r="M291" s="113">
        <v>5369.3</v>
      </c>
      <c r="N291" s="53">
        <f t="shared" si="83"/>
        <v>5695.430769230769</v>
      </c>
      <c r="O291" s="46">
        <v>6120.3</v>
      </c>
      <c r="P291" s="36">
        <v>24086</v>
      </c>
      <c r="Q291" s="37" t="s">
        <v>32</v>
      </c>
      <c r="R291" s="38">
        <v>1513.9</v>
      </c>
      <c r="S291" s="34">
        <v>567.1</v>
      </c>
      <c r="T291" s="66">
        <f t="shared" si="89"/>
        <v>436.2307692307692</v>
      </c>
      <c r="U291" s="34">
        <v>183.9</v>
      </c>
      <c r="V291" s="163">
        <v>0</v>
      </c>
      <c r="W291" s="66">
        <v>294</v>
      </c>
      <c r="X291" s="39" t="s">
        <v>322</v>
      </c>
      <c r="Y291" s="40">
        <v>4</v>
      </c>
      <c r="Z291" s="41" t="s">
        <v>53</v>
      </c>
      <c r="AA291" s="36">
        <v>4466.26</v>
      </c>
      <c r="AB291" s="41" t="s">
        <v>8</v>
      </c>
      <c r="AC291" s="39" t="s">
        <v>76</v>
      </c>
      <c r="AD291" s="43"/>
    </row>
    <row r="292" spans="1:30" s="5" customFormat="1" ht="30" customHeight="1">
      <c r="A292" s="31">
        <v>8</v>
      </c>
      <c r="B292" s="32" t="s">
        <v>36</v>
      </c>
      <c r="C292" s="31">
        <v>1</v>
      </c>
      <c r="D292" s="31">
        <v>8</v>
      </c>
      <c r="E292" s="31">
        <v>1993</v>
      </c>
      <c r="F292" s="31" t="s">
        <v>31</v>
      </c>
      <c r="G292" s="31" t="s">
        <v>22</v>
      </c>
      <c r="H292" s="112">
        <v>6</v>
      </c>
      <c r="I292" s="31">
        <v>5</v>
      </c>
      <c r="J292" s="31">
        <v>84</v>
      </c>
      <c r="K292" s="38">
        <v>2871.8</v>
      </c>
      <c r="L292" s="38">
        <v>5078.8</v>
      </c>
      <c r="M292" s="113">
        <v>5378.7</v>
      </c>
      <c r="N292" s="53">
        <f t="shared" si="83"/>
        <v>5764.176923076923</v>
      </c>
      <c r="O292" s="46">
        <v>6194.6</v>
      </c>
      <c r="P292" s="36">
        <v>23593</v>
      </c>
      <c r="Q292" s="37" t="s">
        <v>32</v>
      </c>
      <c r="R292" s="38">
        <v>1504.9</v>
      </c>
      <c r="S292" s="34">
        <v>565.6</v>
      </c>
      <c r="T292" s="66">
        <f t="shared" si="89"/>
        <v>435.0769230769231</v>
      </c>
      <c r="U292" s="34">
        <v>250.3</v>
      </c>
      <c r="V292" s="163">
        <v>0</v>
      </c>
      <c r="W292" s="66">
        <v>299.88</v>
      </c>
      <c r="X292" s="39" t="s">
        <v>309</v>
      </c>
      <c r="Y292" s="40">
        <v>7</v>
      </c>
      <c r="Z292" s="41" t="s">
        <v>53</v>
      </c>
      <c r="AA292" s="36">
        <v>4469.34</v>
      </c>
      <c r="AB292" s="41" t="s">
        <v>8</v>
      </c>
      <c r="AC292" s="39" t="s">
        <v>76</v>
      </c>
      <c r="AD292" s="43"/>
    </row>
    <row r="293" spans="1:30" s="5" customFormat="1" ht="30" customHeight="1">
      <c r="A293" s="31">
        <v>9</v>
      </c>
      <c r="B293" s="32" t="s">
        <v>36</v>
      </c>
      <c r="C293" s="31">
        <v>1</v>
      </c>
      <c r="D293" s="31">
        <v>9</v>
      </c>
      <c r="E293" s="31">
        <v>1995</v>
      </c>
      <c r="F293" s="31" t="s">
        <v>31</v>
      </c>
      <c r="G293" s="31" t="s">
        <v>22</v>
      </c>
      <c r="H293" s="112">
        <v>10</v>
      </c>
      <c r="I293" s="31">
        <v>5</v>
      </c>
      <c r="J293" s="31">
        <v>140</v>
      </c>
      <c r="K293" s="38">
        <v>4930.5</v>
      </c>
      <c r="L293" s="38">
        <v>8817.1</v>
      </c>
      <c r="M293" s="113">
        <v>9307.1</v>
      </c>
      <c r="N293" s="53">
        <f t="shared" si="83"/>
        <v>9855.646153846155</v>
      </c>
      <c r="O293" s="46">
        <v>10566.7</v>
      </c>
      <c r="P293" s="36">
        <v>33658</v>
      </c>
      <c r="Q293" s="37" t="s">
        <v>32</v>
      </c>
      <c r="R293" s="38">
        <v>2480</v>
      </c>
      <c r="S293" s="34">
        <v>957.9</v>
      </c>
      <c r="T293" s="66">
        <f t="shared" si="89"/>
        <v>736.8461538461538</v>
      </c>
      <c r="U293" s="34">
        <v>301.7</v>
      </c>
      <c r="V293" s="163">
        <v>0</v>
      </c>
      <c r="W293" s="66">
        <v>490</v>
      </c>
      <c r="X293" s="39" t="s">
        <v>308</v>
      </c>
      <c r="Y293" s="40">
        <v>5</v>
      </c>
      <c r="Z293" s="41" t="s">
        <v>53</v>
      </c>
      <c r="AA293" s="36">
        <v>7759.05</v>
      </c>
      <c r="AB293" s="41" t="s">
        <v>8</v>
      </c>
      <c r="AC293" s="39" t="s">
        <v>76</v>
      </c>
      <c r="AD293" s="43"/>
    </row>
    <row r="294" spans="1:30" s="5" customFormat="1" ht="30" customHeight="1">
      <c r="A294" s="31">
        <v>10</v>
      </c>
      <c r="B294" s="32" t="s">
        <v>36</v>
      </c>
      <c r="C294" s="31">
        <v>1</v>
      </c>
      <c r="D294" s="31">
        <v>10</v>
      </c>
      <c r="E294" s="31">
        <v>1994</v>
      </c>
      <c r="F294" s="31" t="s">
        <v>31</v>
      </c>
      <c r="G294" s="31" t="s">
        <v>22</v>
      </c>
      <c r="H294" s="112">
        <v>12</v>
      </c>
      <c r="I294" s="31">
        <v>5</v>
      </c>
      <c r="J294" s="31">
        <v>168</v>
      </c>
      <c r="K294" s="38">
        <v>5801.8</v>
      </c>
      <c r="L294" s="38">
        <v>10412.9</v>
      </c>
      <c r="M294" s="113">
        <v>10979.9</v>
      </c>
      <c r="N294" s="53">
        <f t="shared" si="83"/>
        <v>12063.66923076923</v>
      </c>
      <c r="O294" s="46">
        <v>13007.7</v>
      </c>
      <c r="P294" s="36">
        <v>38709</v>
      </c>
      <c r="Q294" s="37" t="s">
        <v>32</v>
      </c>
      <c r="R294" s="38">
        <v>2430</v>
      </c>
      <c r="S294" s="34">
        <v>1633.8</v>
      </c>
      <c r="T294" s="66">
        <f t="shared" si="89"/>
        <v>1256.7692307692307</v>
      </c>
      <c r="U294" s="34">
        <v>394</v>
      </c>
      <c r="V294" s="163">
        <v>0</v>
      </c>
      <c r="W294" s="66">
        <v>567</v>
      </c>
      <c r="X294" s="39" t="s">
        <v>309</v>
      </c>
      <c r="Y294" s="40">
        <v>5</v>
      </c>
      <c r="Z294" s="41" t="s">
        <v>53</v>
      </c>
      <c r="AA294" s="36">
        <v>9163.35</v>
      </c>
      <c r="AB294" s="41" t="s">
        <v>8</v>
      </c>
      <c r="AC294" s="39" t="s">
        <v>76</v>
      </c>
      <c r="AD294" s="43"/>
    </row>
    <row r="295" spans="1:30" s="5" customFormat="1" ht="30" customHeight="1">
      <c r="A295" s="31">
        <v>11</v>
      </c>
      <c r="B295" s="32" t="s">
        <v>36</v>
      </c>
      <c r="C295" s="31">
        <v>1</v>
      </c>
      <c r="D295" s="31">
        <v>11</v>
      </c>
      <c r="E295" s="31">
        <v>1991</v>
      </c>
      <c r="F295" s="31" t="s">
        <v>31</v>
      </c>
      <c r="G295" s="31" t="s">
        <v>22</v>
      </c>
      <c r="H295" s="112">
        <v>6</v>
      </c>
      <c r="I295" s="31">
        <v>5</v>
      </c>
      <c r="J295" s="31">
        <v>84</v>
      </c>
      <c r="K295" s="38">
        <v>2904.1</v>
      </c>
      <c r="L295" s="38">
        <v>5164.7</v>
      </c>
      <c r="M295" s="113">
        <v>5458.7</v>
      </c>
      <c r="N295" s="53">
        <f t="shared" si="83"/>
        <v>5800.084615384615</v>
      </c>
      <c r="O295" s="46">
        <v>6223.5</v>
      </c>
      <c r="P295" s="36">
        <v>20411</v>
      </c>
      <c r="Q295" s="37" t="s">
        <v>32</v>
      </c>
      <c r="R295" s="38">
        <v>1790.1</v>
      </c>
      <c r="S295" s="34">
        <v>560.8</v>
      </c>
      <c r="T295" s="66">
        <f t="shared" si="89"/>
        <v>431.38461538461536</v>
      </c>
      <c r="U295" s="34">
        <v>204</v>
      </c>
      <c r="V295" s="163">
        <v>0</v>
      </c>
      <c r="W295" s="66">
        <v>294</v>
      </c>
      <c r="X295" s="39" t="s">
        <v>309</v>
      </c>
      <c r="Y295" s="40">
        <v>6</v>
      </c>
      <c r="Z295" s="41" t="s">
        <v>53</v>
      </c>
      <c r="AA295" s="36">
        <v>4544.94</v>
      </c>
      <c r="AB295" s="41" t="s">
        <v>8</v>
      </c>
      <c r="AC295" s="39" t="s">
        <v>76</v>
      </c>
      <c r="AD295" s="43"/>
    </row>
    <row r="296" spans="1:30" s="5" customFormat="1" ht="30" customHeight="1">
      <c r="A296" s="31">
        <v>12</v>
      </c>
      <c r="B296" s="32" t="s">
        <v>36</v>
      </c>
      <c r="C296" s="31">
        <v>1</v>
      </c>
      <c r="D296" s="31">
        <v>12</v>
      </c>
      <c r="E296" s="31">
        <v>1991</v>
      </c>
      <c r="F296" s="31" t="s">
        <v>31</v>
      </c>
      <c r="G296" s="31" t="s">
        <v>22</v>
      </c>
      <c r="H296" s="112">
        <v>6</v>
      </c>
      <c r="I296" s="31">
        <v>5</v>
      </c>
      <c r="J296" s="31">
        <v>84</v>
      </c>
      <c r="K296" s="38">
        <v>2869.9</v>
      </c>
      <c r="L296" s="38">
        <v>5094.8</v>
      </c>
      <c r="M296" s="34">
        <v>5388.8</v>
      </c>
      <c r="N296" s="53">
        <f t="shared" si="83"/>
        <v>5842.34</v>
      </c>
      <c r="O296" s="46">
        <v>6136.34</v>
      </c>
      <c r="P296" s="36">
        <v>24096</v>
      </c>
      <c r="Q296" s="39" t="s">
        <v>83</v>
      </c>
      <c r="R296" s="38">
        <v>1790.1</v>
      </c>
      <c r="S296" s="48">
        <v>733.12</v>
      </c>
      <c r="T296" s="34">
        <v>563.94</v>
      </c>
      <c r="U296" s="48">
        <v>183.6</v>
      </c>
      <c r="V296" s="34">
        <v>0</v>
      </c>
      <c r="W296" s="66">
        <v>294</v>
      </c>
      <c r="X296" s="39" t="s">
        <v>88</v>
      </c>
      <c r="Y296" s="40">
        <v>13</v>
      </c>
      <c r="Z296" s="62" t="s">
        <v>169</v>
      </c>
      <c r="AA296" s="36">
        <v>2769.6</v>
      </c>
      <c r="AB296" s="41" t="s">
        <v>8</v>
      </c>
      <c r="AC296" s="39" t="s">
        <v>76</v>
      </c>
      <c r="AD296" s="43"/>
    </row>
    <row r="297" spans="1:30" s="5" customFormat="1" ht="30" customHeight="1">
      <c r="A297" s="31">
        <v>13</v>
      </c>
      <c r="B297" s="32" t="s">
        <v>36</v>
      </c>
      <c r="C297" s="31">
        <v>1</v>
      </c>
      <c r="D297" s="31">
        <v>13</v>
      </c>
      <c r="E297" s="31">
        <v>1990</v>
      </c>
      <c r="F297" s="31" t="s">
        <v>31</v>
      </c>
      <c r="G297" s="31" t="s">
        <v>22</v>
      </c>
      <c r="H297" s="112">
        <v>6</v>
      </c>
      <c r="I297" s="31">
        <v>5</v>
      </c>
      <c r="J297" s="31">
        <v>84</v>
      </c>
      <c r="K297" s="38">
        <v>2856</v>
      </c>
      <c r="L297" s="38">
        <v>5062.2</v>
      </c>
      <c r="M297" s="113">
        <v>5356.2</v>
      </c>
      <c r="N297" s="53">
        <f t="shared" si="83"/>
        <v>5674.9</v>
      </c>
      <c r="O297" s="46">
        <v>6097.6</v>
      </c>
      <c r="P297" s="36">
        <v>24003</v>
      </c>
      <c r="Q297" s="37" t="s">
        <v>32</v>
      </c>
      <c r="R297" s="38">
        <v>1508.8</v>
      </c>
      <c r="S297" s="34">
        <v>557.7</v>
      </c>
      <c r="T297" s="66">
        <f aca="true" t="shared" si="90" ref="T297:T303">S297/1.3</f>
        <v>429</v>
      </c>
      <c r="U297" s="34">
        <v>183.7</v>
      </c>
      <c r="V297" s="163">
        <v>0</v>
      </c>
      <c r="W297" s="66">
        <v>294</v>
      </c>
      <c r="X297" s="39" t="s">
        <v>309</v>
      </c>
      <c r="Y297" s="40">
        <v>5</v>
      </c>
      <c r="Z297" s="41" t="s">
        <v>53</v>
      </c>
      <c r="AA297" s="36">
        <v>4454.74</v>
      </c>
      <c r="AB297" s="41" t="s">
        <v>8</v>
      </c>
      <c r="AC297" s="39" t="s">
        <v>76</v>
      </c>
      <c r="AD297" s="43"/>
    </row>
    <row r="298" spans="1:30" s="5" customFormat="1" ht="30" customHeight="1">
      <c r="A298" s="31">
        <v>14</v>
      </c>
      <c r="B298" s="32" t="s">
        <v>36</v>
      </c>
      <c r="C298" s="31">
        <v>1</v>
      </c>
      <c r="D298" s="31">
        <v>14</v>
      </c>
      <c r="E298" s="31">
        <v>1989</v>
      </c>
      <c r="F298" s="31" t="s">
        <v>31</v>
      </c>
      <c r="G298" s="31" t="s">
        <v>22</v>
      </c>
      <c r="H298" s="112">
        <v>6</v>
      </c>
      <c r="I298" s="31">
        <v>5</v>
      </c>
      <c r="J298" s="31">
        <v>84</v>
      </c>
      <c r="K298" s="114">
        <v>2886.3</v>
      </c>
      <c r="L298" s="38">
        <v>5146.6</v>
      </c>
      <c r="M298" s="113">
        <v>5440.6</v>
      </c>
      <c r="N298" s="53">
        <f t="shared" si="83"/>
        <v>5758.115384615385</v>
      </c>
      <c r="O298" s="46">
        <v>6181</v>
      </c>
      <c r="P298" s="36">
        <v>24098</v>
      </c>
      <c r="Q298" s="37" t="s">
        <v>32</v>
      </c>
      <c r="R298" s="38">
        <v>1790.1</v>
      </c>
      <c r="S298" s="34">
        <v>558.5</v>
      </c>
      <c r="T298" s="66">
        <f t="shared" si="90"/>
        <v>429.6153846153846</v>
      </c>
      <c r="U298" s="34">
        <v>181.9</v>
      </c>
      <c r="V298" s="163">
        <v>0</v>
      </c>
      <c r="W298" s="66">
        <v>294</v>
      </c>
      <c r="X298" s="39" t="s">
        <v>309</v>
      </c>
      <c r="Y298" s="40">
        <v>4</v>
      </c>
      <c r="Z298" s="41" t="s">
        <v>53</v>
      </c>
      <c r="AA298" s="36">
        <v>4529.01</v>
      </c>
      <c r="AB298" s="41" t="s">
        <v>8</v>
      </c>
      <c r="AC298" s="39" t="s">
        <v>76</v>
      </c>
      <c r="AD298" s="43"/>
    </row>
    <row r="299" spans="1:30" s="5" customFormat="1" ht="30" customHeight="1">
      <c r="A299" s="31">
        <v>15</v>
      </c>
      <c r="B299" s="32" t="s">
        <v>36</v>
      </c>
      <c r="C299" s="31">
        <v>1</v>
      </c>
      <c r="D299" s="31">
        <v>15</v>
      </c>
      <c r="E299" s="31" t="s">
        <v>37</v>
      </c>
      <c r="F299" s="31" t="s">
        <v>31</v>
      </c>
      <c r="G299" s="31" t="s">
        <v>22</v>
      </c>
      <c r="H299" s="112">
        <v>10</v>
      </c>
      <c r="I299" s="31">
        <v>5</v>
      </c>
      <c r="J299" s="31">
        <v>140</v>
      </c>
      <c r="K299" s="38">
        <v>4635.1</v>
      </c>
      <c r="L299" s="38">
        <v>8281.8</v>
      </c>
      <c r="M299" s="113">
        <v>8761.7</v>
      </c>
      <c r="N299" s="53">
        <f t="shared" si="83"/>
        <v>9320.461538461539</v>
      </c>
      <c r="O299" s="46">
        <v>10019.8</v>
      </c>
      <c r="P299" s="36">
        <v>39221</v>
      </c>
      <c r="Q299" s="37" t="s">
        <v>32</v>
      </c>
      <c r="R299" s="38">
        <v>1470.8</v>
      </c>
      <c r="S299" s="34">
        <v>950.9</v>
      </c>
      <c r="T299" s="66">
        <f t="shared" si="90"/>
        <v>731.4615384615385</v>
      </c>
      <c r="U299" s="34">
        <v>307.2</v>
      </c>
      <c r="V299" s="163">
        <v>0</v>
      </c>
      <c r="W299" s="66">
        <v>479.92</v>
      </c>
      <c r="X299" s="39" t="s">
        <v>309</v>
      </c>
      <c r="Y299" s="40">
        <v>4</v>
      </c>
      <c r="Z299" s="41" t="s">
        <v>53</v>
      </c>
      <c r="AA299" s="36">
        <v>7287.98</v>
      </c>
      <c r="AB299" s="41" t="s">
        <v>8</v>
      </c>
      <c r="AC299" s="39" t="s">
        <v>76</v>
      </c>
      <c r="AD299" s="43"/>
    </row>
    <row r="300" spans="1:30" s="5" customFormat="1" ht="30" customHeight="1">
      <c r="A300" s="31">
        <v>16</v>
      </c>
      <c r="B300" s="32" t="s">
        <v>36</v>
      </c>
      <c r="C300" s="31">
        <v>1</v>
      </c>
      <c r="D300" s="31">
        <v>16</v>
      </c>
      <c r="E300" s="31">
        <v>1992</v>
      </c>
      <c r="F300" s="31" t="s">
        <v>31</v>
      </c>
      <c r="G300" s="31" t="s">
        <v>22</v>
      </c>
      <c r="H300" s="112">
        <v>6</v>
      </c>
      <c r="I300" s="31">
        <v>5</v>
      </c>
      <c r="J300" s="31">
        <v>84</v>
      </c>
      <c r="K300" s="38">
        <v>2853.3</v>
      </c>
      <c r="L300" s="38">
        <v>5061.2</v>
      </c>
      <c r="M300" s="113">
        <v>5361.1</v>
      </c>
      <c r="N300" s="53">
        <f t="shared" si="83"/>
        <v>5697.9769230769225</v>
      </c>
      <c r="O300" s="46">
        <v>6128.4</v>
      </c>
      <c r="P300" s="36">
        <v>23593</v>
      </c>
      <c r="Q300" s="37" t="s">
        <v>32</v>
      </c>
      <c r="R300" s="38">
        <v>1504.5</v>
      </c>
      <c r="S300" s="34">
        <v>565.6</v>
      </c>
      <c r="T300" s="66">
        <f t="shared" si="90"/>
        <v>435.0769230769231</v>
      </c>
      <c r="U300" s="34">
        <v>201.7</v>
      </c>
      <c r="V300" s="163">
        <v>0</v>
      </c>
      <c r="W300" s="66">
        <v>299.88</v>
      </c>
      <c r="X300" s="39" t="s">
        <v>323</v>
      </c>
      <c r="Y300" s="40">
        <v>5</v>
      </c>
      <c r="Z300" s="41" t="s">
        <v>53</v>
      </c>
      <c r="AA300" s="36">
        <v>4453.86</v>
      </c>
      <c r="AB300" s="41" t="s">
        <v>8</v>
      </c>
      <c r="AC300" s="39" t="s">
        <v>76</v>
      </c>
      <c r="AD300" s="111"/>
    </row>
    <row r="301" spans="1:30" s="5" customFormat="1" ht="30" customHeight="1">
      <c r="A301" s="31">
        <v>17</v>
      </c>
      <c r="B301" s="32" t="s">
        <v>36</v>
      </c>
      <c r="C301" s="31">
        <v>1</v>
      </c>
      <c r="D301" s="31">
        <v>17</v>
      </c>
      <c r="E301" s="31">
        <v>1992</v>
      </c>
      <c r="F301" s="31" t="s">
        <v>31</v>
      </c>
      <c r="G301" s="31" t="s">
        <v>22</v>
      </c>
      <c r="H301" s="112">
        <v>6</v>
      </c>
      <c r="I301" s="31">
        <v>5</v>
      </c>
      <c r="J301" s="31">
        <v>84</v>
      </c>
      <c r="K301" s="38">
        <v>2853.8</v>
      </c>
      <c r="L301" s="38">
        <v>5061.3</v>
      </c>
      <c r="M301" s="113">
        <v>5361.2</v>
      </c>
      <c r="N301" s="53">
        <f t="shared" si="83"/>
        <v>5663.076923076923</v>
      </c>
      <c r="O301" s="46">
        <v>6073.1</v>
      </c>
      <c r="P301" s="36">
        <v>20478</v>
      </c>
      <c r="Q301" s="37" t="s">
        <v>32</v>
      </c>
      <c r="R301" s="38">
        <v>1501.7</v>
      </c>
      <c r="S301" s="34">
        <v>477.2</v>
      </c>
      <c r="T301" s="66">
        <f t="shared" si="90"/>
        <v>367.07692307692304</v>
      </c>
      <c r="U301" s="34">
        <v>234.7</v>
      </c>
      <c r="V301" s="163">
        <v>0</v>
      </c>
      <c r="W301" s="66">
        <v>299.88</v>
      </c>
      <c r="X301" s="39" t="s">
        <v>309</v>
      </c>
      <c r="Y301" s="40">
        <v>5</v>
      </c>
      <c r="Z301" s="41" t="s">
        <v>53</v>
      </c>
      <c r="AA301" s="36">
        <v>4453.94</v>
      </c>
      <c r="AB301" s="41" t="s">
        <v>8</v>
      </c>
      <c r="AC301" s="39" t="s">
        <v>76</v>
      </c>
      <c r="AD301" s="43"/>
    </row>
    <row r="302" spans="1:30" s="5" customFormat="1" ht="30" customHeight="1">
      <c r="A302" s="31">
        <v>18</v>
      </c>
      <c r="B302" s="32" t="s">
        <v>36</v>
      </c>
      <c r="C302" s="31">
        <v>1</v>
      </c>
      <c r="D302" s="31">
        <v>18</v>
      </c>
      <c r="E302" s="31">
        <v>1993</v>
      </c>
      <c r="F302" s="31" t="s">
        <v>31</v>
      </c>
      <c r="G302" s="31" t="s">
        <v>22</v>
      </c>
      <c r="H302" s="112">
        <v>8</v>
      </c>
      <c r="I302" s="31">
        <v>5</v>
      </c>
      <c r="J302" s="31">
        <v>112</v>
      </c>
      <c r="K302" s="38">
        <v>3755.3</v>
      </c>
      <c r="L302" s="38">
        <v>6716.6</v>
      </c>
      <c r="M302" s="113">
        <v>7108.6</v>
      </c>
      <c r="N302" s="53">
        <f t="shared" si="83"/>
        <v>7552.784615384616</v>
      </c>
      <c r="O302" s="46">
        <v>8119.5</v>
      </c>
      <c r="P302" s="36">
        <v>30926</v>
      </c>
      <c r="Q302" s="37" t="s">
        <v>32</v>
      </c>
      <c r="R302" s="38">
        <v>1943.9</v>
      </c>
      <c r="S302" s="34">
        <v>757.1</v>
      </c>
      <c r="T302" s="66">
        <f t="shared" si="90"/>
        <v>582.3846153846154</v>
      </c>
      <c r="U302" s="34">
        <v>253.8</v>
      </c>
      <c r="V302" s="163">
        <v>0</v>
      </c>
      <c r="W302" s="66">
        <v>392</v>
      </c>
      <c r="X302" s="39" t="s">
        <v>309</v>
      </c>
      <c r="Y302" s="40">
        <v>5</v>
      </c>
      <c r="Z302" s="41" t="s">
        <v>53</v>
      </c>
      <c r="AA302" s="36">
        <v>5910.61</v>
      </c>
      <c r="AB302" s="41" t="s">
        <v>8</v>
      </c>
      <c r="AC302" s="39" t="s">
        <v>76</v>
      </c>
      <c r="AD302" s="43"/>
    </row>
    <row r="303" spans="1:30" s="5" customFormat="1" ht="30" customHeight="1">
      <c r="A303" s="31">
        <v>19</v>
      </c>
      <c r="B303" s="32" t="s">
        <v>36</v>
      </c>
      <c r="C303" s="31">
        <v>1</v>
      </c>
      <c r="D303" s="31">
        <v>19</v>
      </c>
      <c r="E303" s="31">
        <v>1993</v>
      </c>
      <c r="F303" s="31" t="s">
        <v>31</v>
      </c>
      <c r="G303" s="31" t="s">
        <v>22</v>
      </c>
      <c r="H303" s="112">
        <v>6</v>
      </c>
      <c r="I303" s="31">
        <v>5</v>
      </c>
      <c r="J303" s="31">
        <v>84</v>
      </c>
      <c r="K303" s="38">
        <v>2878.1</v>
      </c>
      <c r="L303" s="38">
        <v>5098.5</v>
      </c>
      <c r="M303" s="113">
        <v>5398.4</v>
      </c>
      <c r="N303" s="53">
        <f t="shared" si="83"/>
        <v>5732.569230769231</v>
      </c>
      <c r="O303" s="46">
        <v>6163.5</v>
      </c>
      <c r="P303" s="36">
        <v>23935</v>
      </c>
      <c r="Q303" s="37" t="s">
        <v>32</v>
      </c>
      <c r="R303" s="38">
        <v>1504.5</v>
      </c>
      <c r="S303" s="34">
        <v>567.8</v>
      </c>
      <c r="T303" s="66">
        <f t="shared" si="90"/>
        <v>436.7692307692307</v>
      </c>
      <c r="U303" s="34">
        <v>197.3</v>
      </c>
      <c r="V303" s="163">
        <v>0</v>
      </c>
      <c r="W303" s="66">
        <v>299.88</v>
      </c>
      <c r="X303" s="39" t="s">
        <v>309</v>
      </c>
      <c r="Y303" s="40">
        <v>5</v>
      </c>
      <c r="Z303" s="41" t="s">
        <v>53</v>
      </c>
      <c r="AA303" s="36">
        <v>4486.68</v>
      </c>
      <c r="AB303" s="41" t="s">
        <v>8</v>
      </c>
      <c r="AC303" s="39" t="s">
        <v>76</v>
      </c>
      <c r="AD303" s="43"/>
    </row>
    <row r="304" spans="1:30" s="5" customFormat="1" ht="30" customHeight="1">
      <c r="A304" s="31">
        <v>20</v>
      </c>
      <c r="B304" s="32" t="s">
        <v>36</v>
      </c>
      <c r="C304" s="31">
        <v>1</v>
      </c>
      <c r="D304" s="31">
        <v>29</v>
      </c>
      <c r="E304" s="49" t="s">
        <v>181</v>
      </c>
      <c r="F304" s="31" t="s">
        <v>31</v>
      </c>
      <c r="G304" s="31" t="s">
        <v>22</v>
      </c>
      <c r="H304" s="112">
        <v>8</v>
      </c>
      <c r="I304" s="31">
        <v>10</v>
      </c>
      <c r="J304" s="31">
        <v>272</v>
      </c>
      <c r="K304" s="38">
        <v>10682.5</v>
      </c>
      <c r="L304" s="38">
        <v>19893.1</v>
      </c>
      <c r="M304" s="113">
        <v>20849.3</v>
      </c>
      <c r="N304" s="53">
        <f t="shared" si="83"/>
        <v>21975.03846153846</v>
      </c>
      <c r="O304" s="46">
        <v>23117.7</v>
      </c>
      <c r="P304" s="36">
        <v>85763</v>
      </c>
      <c r="Q304" s="37" t="s">
        <v>32</v>
      </c>
      <c r="R304" s="38">
        <v>3070.8</v>
      </c>
      <c r="S304" s="34">
        <v>808</v>
      </c>
      <c r="T304" s="66">
        <f>S304/1.3</f>
        <v>621.5384615384615</v>
      </c>
      <c r="U304" s="34">
        <v>1460.4</v>
      </c>
      <c r="V304" s="163">
        <v>735.8</v>
      </c>
      <c r="W304" s="66">
        <v>220.4</v>
      </c>
      <c r="X304" s="39" t="s">
        <v>61</v>
      </c>
      <c r="Y304" s="40">
        <v>0</v>
      </c>
      <c r="Z304" s="41" t="s">
        <v>182</v>
      </c>
      <c r="AA304" s="36">
        <v>17505.93</v>
      </c>
      <c r="AB304" s="41" t="s">
        <v>183</v>
      </c>
      <c r="AC304" s="39" t="s">
        <v>153</v>
      </c>
      <c r="AD304" s="43"/>
    </row>
    <row r="305" spans="1:30" s="5" customFormat="1" ht="30" customHeight="1">
      <c r="A305" s="31">
        <v>21</v>
      </c>
      <c r="B305" s="32" t="s">
        <v>36</v>
      </c>
      <c r="C305" s="31">
        <v>1</v>
      </c>
      <c r="D305" s="31">
        <v>30</v>
      </c>
      <c r="E305" s="31">
        <v>2005</v>
      </c>
      <c r="F305" s="31" t="s">
        <v>31</v>
      </c>
      <c r="G305" s="31" t="s">
        <v>22</v>
      </c>
      <c r="H305" s="112">
        <v>4</v>
      </c>
      <c r="I305" s="31">
        <v>10</v>
      </c>
      <c r="J305" s="31">
        <v>169</v>
      </c>
      <c r="K305" s="38">
        <v>5774.1</v>
      </c>
      <c r="L305" s="38">
        <v>11623.7</v>
      </c>
      <c r="M305" s="34">
        <v>12109.7</v>
      </c>
      <c r="N305" s="53">
        <f>L305+S305+U305</f>
        <v>12959.35</v>
      </c>
      <c r="O305" s="46">
        <v>20671.2</v>
      </c>
      <c r="P305" s="36">
        <v>49047</v>
      </c>
      <c r="Q305" s="37" t="s">
        <v>32</v>
      </c>
      <c r="R305" s="38">
        <v>5335</v>
      </c>
      <c r="S305" s="46">
        <f>T305*1.3</f>
        <v>355.55</v>
      </c>
      <c r="T305" s="46">
        <v>273.5</v>
      </c>
      <c r="U305" s="34">
        <v>980.1</v>
      </c>
      <c r="V305" s="34">
        <v>0</v>
      </c>
      <c r="W305" s="66">
        <v>0</v>
      </c>
      <c r="X305" s="39" t="s">
        <v>78</v>
      </c>
      <c r="Y305" s="40">
        <v>0</v>
      </c>
      <c r="Z305" s="41"/>
      <c r="AA305" s="36">
        <v>0</v>
      </c>
      <c r="AB305" s="41" t="s">
        <v>183</v>
      </c>
      <c r="AC305" s="39" t="s">
        <v>153</v>
      </c>
      <c r="AD305" s="43"/>
    </row>
    <row r="306" spans="1:30" s="5" customFormat="1" ht="30" customHeight="1">
      <c r="A306" s="31">
        <v>22</v>
      </c>
      <c r="B306" s="32" t="s">
        <v>36</v>
      </c>
      <c r="C306" s="31">
        <v>1</v>
      </c>
      <c r="D306" s="31" t="s">
        <v>81</v>
      </c>
      <c r="E306" s="31">
        <v>2006</v>
      </c>
      <c r="F306" s="31" t="s">
        <v>31</v>
      </c>
      <c r="G306" s="31" t="s">
        <v>22</v>
      </c>
      <c r="H306" s="112">
        <v>4</v>
      </c>
      <c r="I306" s="31">
        <v>7</v>
      </c>
      <c r="J306" s="31">
        <v>112</v>
      </c>
      <c r="K306" s="38">
        <v>2848</v>
      </c>
      <c r="L306" s="38">
        <v>5547.3</v>
      </c>
      <c r="M306" s="113">
        <v>5800.5</v>
      </c>
      <c r="N306" s="53">
        <f aca="true" t="shared" si="91" ref="N306:N312">L306+T306+U306</f>
        <v>6146.33076923077</v>
      </c>
      <c r="O306" s="46">
        <v>6515.7</v>
      </c>
      <c r="P306" s="36">
        <v>28226</v>
      </c>
      <c r="Q306" s="37" t="s">
        <v>32</v>
      </c>
      <c r="R306" s="38">
        <v>1104.3</v>
      </c>
      <c r="S306" s="34">
        <v>503.4</v>
      </c>
      <c r="T306" s="34">
        <f>S306/1.3</f>
        <v>387.2307692307692</v>
      </c>
      <c r="U306" s="34">
        <v>211.8</v>
      </c>
      <c r="V306" s="163">
        <v>253.2</v>
      </c>
      <c r="W306" s="66">
        <v>0</v>
      </c>
      <c r="X306" s="39" t="s">
        <v>61</v>
      </c>
      <c r="Y306" s="40">
        <v>0</v>
      </c>
      <c r="Z306" s="41" t="s">
        <v>177</v>
      </c>
      <c r="AA306" s="36">
        <v>4881.62</v>
      </c>
      <c r="AB306" s="41" t="s">
        <v>183</v>
      </c>
      <c r="AC306" s="39" t="s">
        <v>153</v>
      </c>
      <c r="AD306" s="43"/>
    </row>
    <row r="307" spans="1:30" s="5" customFormat="1" ht="30" customHeight="1">
      <c r="A307" s="31">
        <v>23</v>
      </c>
      <c r="B307" s="32" t="s">
        <v>36</v>
      </c>
      <c r="C307" s="31">
        <v>1</v>
      </c>
      <c r="D307" s="31">
        <v>25</v>
      </c>
      <c r="E307" s="31">
        <v>2007</v>
      </c>
      <c r="F307" s="31" t="s">
        <v>31</v>
      </c>
      <c r="G307" s="31" t="s">
        <v>22</v>
      </c>
      <c r="H307" s="112">
        <v>2</v>
      </c>
      <c r="I307" s="31">
        <v>7</v>
      </c>
      <c r="J307" s="31">
        <v>56</v>
      </c>
      <c r="K307" s="38">
        <v>1416.9</v>
      </c>
      <c r="L307" s="38">
        <v>2772.3</v>
      </c>
      <c r="M307" s="113">
        <v>3025.5</v>
      </c>
      <c r="N307" s="53">
        <f t="shared" si="91"/>
        <v>3076.3538461538465</v>
      </c>
      <c r="O307" s="46">
        <v>3387.8</v>
      </c>
      <c r="P307" s="36">
        <v>13846</v>
      </c>
      <c r="Q307" s="37" t="s">
        <v>32</v>
      </c>
      <c r="R307" s="38">
        <v>547.7</v>
      </c>
      <c r="S307" s="34">
        <v>252.4</v>
      </c>
      <c r="T307" s="34">
        <f>S307/1.3</f>
        <v>194.15384615384616</v>
      </c>
      <c r="U307" s="34">
        <v>109.9</v>
      </c>
      <c r="V307" s="164">
        <v>253.2</v>
      </c>
      <c r="W307" s="66">
        <v>0</v>
      </c>
      <c r="X307" s="39" t="s">
        <v>61</v>
      </c>
      <c r="Y307" s="40">
        <v>0</v>
      </c>
      <c r="Z307" s="41" t="s">
        <v>160</v>
      </c>
      <c r="AA307" s="36">
        <v>2439.62</v>
      </c>
      <c r="AB307" s="41" t="s">
        <v>183</v>
      </c>
      <c r="AC307" s="39" t="s">
        <v>153</v>
      </c>
      <c r="AD307" s="43"/>
    </row>
    <row r="308" spans="1:30" s="5" customFormat="1" ht="30" customHeight="1">
      <c r="A308" s="54"/>
      <c r="B308" s="115" t="s">
        <v>256</v>
      </c>
      <c r="C308" s="71">
        <f>SUM(C285:C307)</f>
        <v>23</v>
      </c>
      <c r="D308" s="31"/>
      <c r="E308" s="31"/>
      <c r="F308" s="31"/>
      <c r="G308" s="33"/>
      <c r="H308" s="116">
        <f>SUM(H285:H307)</f>
        <v>146</v>
      </c>
      <c r="I308" s="33"/>
      <c r="J308" s="116">
        <f aca="true" t="shared" si="92" ref="J308:P308">SUM(J285:J307)</f>
        <v>2399</v>
      </c>
      <c r="K308" s="117">
        <f t="shared" si="92"/>
        <v>81885.6</v>
      </c>
      <c r="L308" s="117">
        <f t="shared" si="92"/>
        <v>149001.5</v>
      </c>
      <c r="M308" s="117">
        <f t="shared" si="92"/>
        <v>157255.90000000002</v>
      </c>
      <c r="N308" s="53">
        <f t="shared" si="91"/>
        <v>167069.8169230769</v>
      </c>
      <c r="O308" s="118">
        <f t="shared" si="92"/>
        <v>185746.74000000005</v>
      </c>
      <c r="P308" s="117">
        <f t="shared" si="92"/>
        <v>661616</v>
      </c>
      <c r="Q308" s="119"/>
      <c r="R308" s="117">
        <f aca="true" t="shared" si="93" ref="R308:W308">SUM(R285:R307)</f>
        <v>42870.2</v>
      </c>
      <c r="S308" s="117">
        <f t="shared" si="93"/>
        <v>14585.37</v>
      </c>
      <c r="T308" s="117">
        <f t="shared" si="93"/>
        <v>11219.516923076922</v>
      </c>
      <c r="U308" s="117">
        <f t="shared" si="93"/>
        <v>6848.8</v>
      </c>
      <c r="V308" s="117">
        <f t="shared" si="93"/>
        <v>1242.2</v>
      </c>
      <c r="W308" s="117">
        <f t="shared" si="93"/>
        <v>6437.67</v>
      </c>
      <c r="X308" s="119"/>
      <c r="Y308" s="119"/>
      <c r="Z308" s="119"/>
      <c r="AA308" s="117">
        <f>SUM(AA285:AA307)</f>
        <v>119178.63999999998</v>
      </c>
      <c r="AB308" s="119"/>
      <c r="AC308" s="119"/>
      <c r="AD308" s="43"/>
    </row>
    <row r="309" spans="1:30" s="5" customFormat="1" ht="30" customHeight="1">
      <c r="A309" s="54"/>
      <c r="B309" s="55" t="s">
        <v>217</v>
      </c>
      <c r="C309" s="54">
        <f>SUM(C304,C306:C307)</f>
        <v>3</v>
      </c>
      <c r="D309" s="54"/>
      <c r="E309" s="54"/>
      <c r="F309" s="54"/>
      <c r="G309" s="54"/>
      <c r="H309" s="54">
        <f aca="true" t="shared" si="94" ref="H309:AA309">SUM(H304,H306:H307)</f>
        <v>14</v>
      </c>
      <c r="I309" s="54"/>
      <c r="J309" s="54">
        <f>SUM(J304,J306:J307)</f>
        <v>440</v>
      </c>
      <c r="K309" s="56">
        <f t="shared" si="94"/>
        <v>14947.4</v>
      </c>
      <c r="L309" s="56">
        <f t="shared" si="94"/>
        <v>28212.699999999997</v>
      </c>
      <c r="M309" s="56">
        <f t="shared" si="94"/>
        <v>29675.3</v>
      </c>
      <c r="N309" s="53">
        <f t="shared" si="91"/>
        <v>31197.723076923074</v>
      </c>
      <c r="O309" s="56">
        <f t="shared" si="94"/>
        <v>33021.200000000004</v>
      </c>
      <c r="P309" s="56">
        <f t="shared" si="94"/>
        <v>127835</v>
      </c>
      <c r="Q309" s="54"/>
      <c r="R309" s="56">
        <f t="shared" si="94"/>
        <v>4722.8</v>
      </c>
      <c r="S309" s="56">
        <f t="shared" si="94"/>
        <v>1563.8000000000002</v>
      </c>
      <c r="T309" s="56">
        <f t="shared" si="94"/>
        <v>1202.923076923077</v>
      </c>
      <c r="U309" s="56">
        <f t="shared" si="94"/>
        <v>1782.1000000000001</v>
      </c>
      <c r="V309" s="56">
        <f t="shared" si="94"/>
        <v>1242.2</v>
      </c>
      <c r="W309" s="56">
        <f t="shared" si="94"/>
        <v>220.4</v>
      </c>
      <c r="X309" s="54"/>
      <c r="Y309" s="54"/>
      <c r="Z309" s="54"/>
      <c r="AA309" s="56">
        <f t="shared" si="94"/>
        <v>24827.17</v>
      </c>
      <c r="AB309" s="54"/>
      <c r="AC309" s="54"/>
      <c r="AD309" s="54"/>
    </row>
    <row r="310" spans="1:30" s="5" customFormat="1" ht="30" customHeight="1">
      <c r="A310" s="54"/>
      <c r="B310" s="55" t="s">
        <v>307</v>
      </c>
      <c r="C310" s="54">
        <f>SUM(C285,C286,C287,C288:C292,C293,C294,C295,C297,C298,C299,C300,C301:C303)</f>
        <v>18</v>
      </c>
      <c r="D310" s="54"/>
      <c r="E310" s="54"/>
      <c r="F310" s="54"/>
      <c r="G310" s="54"/>
      <c r="H310" s="54">
        <f aca="true" t="shared" si="95" ref="H310:AA310">SUM(H285,H286,H287,H288:H292,H293,H294,H295,H297,H298,H299,H300,H301:H303)</f>
        <v>122</v>
      </c>
      <c r="I310" s="54"/>
      <c r="J310" s="54">
        <f t="shared" si="95"/>
        <v>1706</v>
      </c>
      <c r="K310" s="56">
        <f t="shared" si="95"/>
        <v>58294.20000000001</v>
      </c>
      <c r="L310" s="56">
        <f t="shared" si="95"/>
        <v>104070.30000000002</v>
      </c>
      <c r="M310" s="56">
        <f t="shared" si="95"/>
        <v>110082.1</v>
      </c>
      <c r="N310" s="53">
        <f t="shared" si="91"/>
        <v>117152.45384615386</v>
      </c>
      <c r="O310" s="56">
        <f t="shared" si="95"/>
        <v>125918.00000000001</v>
      </c>
      <c r="P310" s="56">
        <f t="shared" si="95"/>
        <v>460638</v>
      </c>
      <c r="Q310" s="54"/>
      <c r="R310" s="56">
        <f t="shared" si="95"/>
        <v>31022.3</v>
      </c>
      <c r="S310" s="56">
        <f t="shared" si="95"/>
        <v>11932.9</v>
      </c>
      <c r="T310" s="56">
        <f t="shared" si="95"/>
        <v>9179.153846153846</v>
      </c>
      <c r="U310" s="56">
        <f t="shared" si="95"/>
        <v>3902.9999999999995</v>
      </c>
      <c r="V310" s="56">
        <f t="shared" si="95"/>
        <v>0</v>
      </c>
      <c r="W310" s="56">
        <f t="shared" si="95"/>
        <v>5923.27</v>
      </c>
      <c r="X310" s="54"/>
      <c r="Y310" s="54"/>
      <c r="Z310" s="54"/>
      <c r="AA310" s="56">
        <f t="shared" si="95"/>
        <v>91581.87000000002</v>
      </c>
      <c r="AB310" s="54"/>
      <c r="AC310" s="54"/>
      <c r="AD310" s="54"/>
    </row>
    <row r="311" spans="1:30" s="5" customFormat="1" ht="30" customHeight="1">
      <c r="A311" s="54"/>
      <c r="B311" s="55" t="s">
        <v>219</v>
      </c>
      <c r="C311" s="54">
        <f>SUM(C305)</f>
        <v>1</v>
      </c>
      <c r="D311" s="54"/>
      <c r="E311" s="54"/>
      <c r="F311" s="54"/>
      <c r="G311" s="54"/>
      <c r="H311" s="54">
        <f>SUM(H305)</f>
        <v>4</v>
      </c>
      <c r="I311" s="54"/>
      <c r="J311" s="54">
        <f aca="true" t="shared" si="96" ref="J311:P311">SUM(J305)</f>
        <v>169</v>
      </c>
      <c r="K311" s="56">
        <f t="shared" si="96"/>
        <v>5774.1</v>
      </c>
      <c r="L311" s="56">
        <f t="shared" si="96"/>
        <v>11623.7</v>
      </c>
      <c r="M311" s="56">
        <f t="shared" si="96"/>
        <v>12109.7</v>
      </c>
      <c r="N311" s="53">
        <f t="shared" si="91"/>
        <v>12877.300000000001</v>
      </c>
      <c r="O311" s="57">
        <f t="shared" si="96"/>
        <v>20671.2</v>
      </c>
      <c r="P311" s="56">
        <f t="shared" si="96"/>
        <v>49047</v>
      </c>
      <c r="Q311" s="54"/>
      <c r="R311" s="56">
        <f aca="true" t="shared" si="97" ref="R311:W311">SUM(R305)</f>
        <v>5335</v>
      </c>
      <c r="S311" s="56">
        <f t="shared" si="97"/>
        <v>355.55</v>
      </c>
      <c r="T311" s="56">
        <f t="shared" si="97"/>
        <v>273.5</v>
      </c>
      <c r="U311" s="56">
        <f t="shared" si="97"/>
        <v>980.1</v>
      </c>
      <c r="V311" s="56">
        <f t="shared" si="97"/>
        <v>0</v>
      </c>
      <c r="W311" s="56">
        <f t="shared" si="97"/>
        <v>0</v>
      </c>
      <c r="X311" s="54"/>
      <c r="Y311" s="54"/>
      <c r="Z311" s="54"/>
      <c r="AA311" s="56">
        <f>SUM(AA305)</f>
        <v>0</v>
      </c>
      <c r="AB311" s="54"/>
      <c r="AC311" s="54"/>
      <c r="AD311" s="43"/>
    </row>
    <row r="312" spans="1:30" s="5" customFormat="1" ht="30" customHeight="1">
      <c r="A312" s="54"/>
      <c r="B312" s="55" t="s">
        <v>227</v>
      </c>
      <c r="C312" s="54">
        <f>SUM(C296)</f>
        <v>1</v>
      </c>
      <c r="D312" s="54"/>
      <c r="E312" s="54"/>
      <c r="F312" s="54"/>
      <c r="G312" s="54"/>
      <c r="H312" s="54">
        <f>SUM(H296)</f>
        <v>6</v>
      </c>
      <c r="I312" s="54"/>
      <c r="J312" s="54">
        <f aca="true" t="shared" si="98" ref="J312:P312">SUM(J296)</f>
        <v>84</v>
      </c>
      <c r="K312" s="56">
        <f t="shared" si="98"/>
        <v>2869.9</v>
      </c>
      <c r="L312" s="56">
        <f t="shared" si="98"/>
        <v>5094.8</v>
      </c>
      <c r="M312" s="56">
        <f t="shared" si="98"/>
        <v>5388.8</v>
      </c>
      <c r="N312" s="53">
        <f t="shared" si="91"/>
        <v>5842.34</v>
      </c>
      <c r="O312" s="57">
        <f t="shared" si="98"/>
        <v>6136.34</v>
      </c>
      <c r="P312" s="56">
        <f t="shared" si="98"/>
        <v>24096</v>
      </c>
      <c r="Q312" s="54"/>
      <c r="R312" s="56">
        <f aca="true" t="shared" si="99" ref="R312:W312">SUM(R296)</f>
        <v>1790.1</v>
      </c>
      <c r="S312" s="56">
        <f t="shared" si="99"/>
        <v>733.12</v>
      </c>
      <c r="T312" s="56">
        <f t="shared" si="99"/>
        <v>563.94</v>
      </c>
      <c r="U312" s="56">
        <f t="shared" si="99"/>
        <v>183.6</v>
      </c>
      <c r="V312" s="56">
        <f t="shared" si="99"/>
        <v>0</v>
      </c>
      <c r="W312" s="56">
        <f t="shared" si="99"/>
        <v>294</v>
      </c>
      <c r="X312" s="54"/>
      <c r="Y312" s="54"/>
      <c r="Z312" s="54"/>
      <c r="AA312" s="56">
        <f>SUM(AA296)</f>
        <v>2769.6</v>
      </c>
      <c r="AB312" s="54"/>
      <c r="AC312" s="54"/>
      <c r="AD312" s="43"/>
    </row>
    <row r="313" spans="1:30" s="5" customFormat="1" ht="63" customHeight="1">
      <c r="A313" s="120">
        <v>1</v>
      </c>
      <c r="B313" s="121" t="s">
        <v>66</v>
      </c>
      <c r="C313" s="122">
        <v>1</v>
      </c>
      <c r="D313" s="114" t="s">
        <v>348</v>
      </c>
      <c r="E313" s="125" t="s">
        <v>355</v>
      </c>
      <c r="F313" s="59" t="s">
        <v>31</v>
      </c>
      <c r="G313" s="59" t="s">
        <v>273</v>
      </c>
      <c r="H313" s="59">
        <v>4</v>
      </c>
      <c r="I313" s="59">
        <v>10</v>
      </c>
      <c r="J313" s="59">
        <f>71+63</f>
        <v>134</v>
      </c>
      <c r="K313" s="114">
        <f>1762.2+1773.6</f>
        <v>3535.8</v>
      </c>
      <c r="L313" s="114">
        <f>3485.3+3379.5</f>
        <v>6864.8</v>
      </c>
      <c r="M313" s="114">
        <f>L313+V313</f>
        <v>7530.2</v>
      </c>
      <c r="N313" s="53">
        <f>L313+T313+U313</f>
        <v>8713.6</v>
      </c>
      <c r="O313" s="124">
        <f>(L313+T313+V313+U313)*1.3</f>
        <v>12192.7</v>
      </c>
      <c r="P313" s="114">
        <f>17713+17178</f>
        <v>34891</v>
      </c>
      <c r="Q313" s="173" t="s">
        <v>349</v>
      </c>
      <c r="R313" s="114">
        <f>817.1+479</f>
        <v>1296.1</v>
      </c>
      <c r="S313" s="114">
        <f>157*1.3+156.4*1.3</f>
        <v>407.42</v>
      </c>
      <c r="T313" s="114">
        <f>157+156.4</f>
        <v>313.4</v>
      </c>
      <c r="U313" s="114">
        <f>775.2+760.2</f>
        <v>1535.4</v>
      </c>
      <c r="V313" s="114">
        <f>351+314.4</f>
        <v>665.4</v>
      </c>
      <c r="W313" s="114"/>
      <c r="X313" s="173" t="s">
        <v>351</v>
      </c>
      <c r="Y313" s="54">
        <v>0</v>
      </c>
      <c r="Z313" s="125" t="s">
        <v>352</v>
      </c>
      <c r="AA313" s="114">
        <v>1639.43</v>
      </c>
      <c r="AB313" s="41" t="s">
        <v>183</v>
      </c>
      <c r="AC313" s="125" t="s">
        <v>87</v>
      </c>
      <c r="AD313" s="43"/>
    </row>
    <row r="314" spans="1:30" s="5" customFormat="1" ht="30" customHeight="1">
      <c r="A314" s="120">
        <v>2</v>
      </c>
      <c r="B314" s="121" t="s">
        <v>66</v>
      </c>
      <c r="C314" s="122">
        <v>1</v>
      </c>
      <c r="D314" s="123" t="s">
        <v>272</v>
      </c>
      <c r="E314" s="59">
        <v>2010</v>
      </c>
      <c r="F314" s="59" t="s">
        <v>31</v>
      </c>
      <c r="G314" s="59" t="s">
        <v>273</v>
      </c>
      <c r="H314" s="59">
        <f>3+2</f>
        <v>5</v>
      </c>
      <c r="I314" s="59">
        <v>9</v>
      </c>
      <c r="J314" s="59">
        <f>99+71</f>
        <v>170</v>
      </c>
      <c r="K314" s="114">
        <f>2645.4+1764.5</f>
        <v>4409.9</v>
      </c>
      <c r="L314" s="114">
        <f>5106.8+3476.6</f>
        <v>8583.4</v>
      </c>
      <c r="M314" s="114">
        <f>5352.5+3653</f>
        <v>9005.5</v>
      </c>
      <c r="N314" s="53">
        <f aca="true" t="shared" si="100" ref="N314:N340">L314+T314+U314</f>
        <v>10786.699999999999</v>
      </c>
      <c r="O314" s="124">
        <f>8155.94+6183.45</f>
        <v>14339.39</v>
      </c>
      <c r="P314" s="114">
        <f>25822+17709</f>
        <v>43531</v>
      </c>
      <c r="Q314" s="59" t="s">
        <v>32</v>
      </c>
      <c r="R314" s="114">
        <f>817.1+479</f>
        <v>1296.1</v>
      </c>
      <c r="S314" s="114">
        <f>299.91+202.28</f>
        <v>502.19000000000005</v>
      </c>
      <c r="T314" s="114">
        <f>230.7+155.6</f>
        <v>386.29999999999995</v>
      </c>
      <c r="U314" s="114">
        <f>1045.5+771.5</f>
        <v>1817</v>
      </c>
      <c r="V314" s="114">
        <f>245.7+176.4</f>
        <v>422.1</v>
      </c>
      <c r="W314" s="114">
        <v>0</v>
      </c>
      <c r="X314" s="59" t="s">
        <v>276</v>
      </c>
      <c r="Y314" s="54">
        <v>0</v>
      </c>
      <c r="Z314" s="125" t="s">
        <v>353</v>
      </c>
      <c r="AA314" s="114">
        <f>1861.91+2598.56</f>
        <v>4460.47</v>
      </c>
      <c r="AB314" s="41" t="s">
        <v>183</v>
      </c>
      <c r="AC314" s="125" t="s">
        <v>162</v>
      </c>
      <c r="AD314" s="43"/>
    </row>
    <row r="315" spans="1:30" s="5" customFormat="1" ht="30" customHeight="1">
      <c r="A315" s="59">
        <v>3</v>
      </c>
      <c r="B315" s="32" t="s">
        <v>66</v>
      </c>
      <c r="C315" s="59">
        <v>1</v>
      </c>
      <c r="D315" s="31">
        <v>3</v>
      </c>
      <c r="E315" s="31" t="s">
        <v>260</v>
      </c>
      <c r="F315" s="31" t="s">
        <v>31</v>
      </c>
      <c r="G315" s="31" t="s">
        <v>22</v>
      </c>
      <c r="H315" s="59">
        <v>11</v>
      </c>
      <c r="I315" s="59">
        <v>10</v>
      </c>
      <c r="J315" s="59">
        <v>349</v>
      </c>
      <c r="K315" s="114">
        <v>11033.9</v>
      </c>
      <c r="L315" s="114">
        <v>20469.9</v>
      </c>
      <c r="M315" s="34">
        <v>24310.3</v>
      </c>
      <c r="N315" s="53">
        <f t="shared" si="100"/>
        <v>23676.200000000004</v>
      </c>
      <c r="O315" s="46">
        <v>27729</v>
      </c>
      <c r="P315" s="114">
        <v>116985</v>
      </c>
      <c r="Q315" s="126" t="s">
        <v>32</v>
      </c>
      <c r="R315" s="114">
        <v>3034</v>
      </c>
      <c r="S315" s="61">
        <v>920.3</v>
      </c>
      <c r="T315" s="34">
        <v>707.9</v>
      </c>
      <c r="U315" s="66">
        <v>2498.4</v>
      </c>
      <c r="V315" s="34">
        <v>48620.6</v>
      </c>
      <c r="W315" s="34">
        <v>0</v>
      </c>
      <c r="X315" s="39" t="s">
        <v>61</v>
      </c>
      <c r="Y315" s="59">
        <v>0</v>
      </c>
      <c r="Z315" s="126" t="s">
        <v>184</v>
      </c>
      <c r="AA315" s="34">
        <v>18013.51</v>
      </c>
      <c r="AB315" s="41" t="s">
        <v>183</v>
      </c>
      <c r="AC315" s="39" t="s">
        <v>153</v>
      </c>
      <c r="AD315" s="43"/>
    </row>
    <row r="316" spans="1:30" s="5" customFormat="1" ht="30" customHeight="1">
      <c r="A316" s="59">
        <v>4</v>
      </c>
      <c r="B316" s="32" t="s">
        <v>66</v>
      </c>
      <c r="C316" s="59">
        <v>1</v>
      </c>
      <c r="D316" s="31">
        <v>4</v>
      </c>
      <c r="E316" s="31">
        <v>2008</v>
      </c>
      <c r="F316" s="31" t="s">
        <v>31</v>
      </c>
      <c r="G316" s="31" t="s">
        <v>22</v>
      </c>
      <c r="H316" s="59">
        <v>2</v>
      </c>
      <c r="I316" s="59">
        <v>10</v>
      </c>
      <c r="J316" s="59">
        <v>69</v>
      </c>
      <c r="K316" s="114">
        <v>2383.7</v>
      </c>
      <c r="L316" s="114">
        <v>4169.4</v>
      </c>
      <c r="M316" s="34">
        <v>4345.9</v>
      </c>
      <c r="N316" s="53">
        <f t="shared" si="100"/>
        <v>5212.199999999999</v>
      </c>
      <c r="O316" s="46">
        <v>5435.6</v>
      </c>
      <c r="P316" s="34">
        <v>20724</v>
      </c>
      <c r="Q316" s="126" t="s">
        <v>32</v>
      </c>
      <c r="R316" s="114">
        <v>612.5</v>
      </c>
      <c r="S316" s="34">
        <v>203.32</v>
      </c>
      <c r="T316" s="34">
        <v>156.4</v>
      </c>
      <c r="U316" s="34">
        <v>886.4</v>
      </c>
      <c r="V316" s="42">
        <v>176.5</v>
      </c>
      <c r="W316" s="34">
        <v>0</v>
      </c>
      <c r="X316" s="39" t="s">
        <v>258</v>
      </c>
      <c r="Y316" s="59">
        <v>0</v>
      </c>
      <c r="Z316" s="126" t="s">
        <v>206</v>
      </c>
      <c r="AA316" s="34">
        <v>902.18</v>
      </c>
      <c r="AB316" s="41" t="s">
        <v>183</v>
      </c>
      <c r="AC316" s="39" t="s">
        <v>153</v>
      </c>
      <c r="AD316" s="43"/>
    </row>
    <row r="317" spans="1:30" s="5" customFormat="1" ht="48.75" customHeight="1">
      <c r="A317" s="120">
        <v>5</v>
      </c>
      <c r="B317" s="121" t="s">
        <v>66</v>
      </c>
      <c r="C317" s="122">
        <v>1</v>
      </c>
      <c r="D317" s="123" t="s">
        <v>350</v>
      </c>
      <c r="E317" s="125" t="s">
        <v>354</v>
      </c>
      <c r="F317" s="31" t="s">
        <v>31</v>
      </c>
      <c r="G317" s="59" t="s">
        <v>273</v>
      </c>
      <c r="H317" s="59">
        <v>1</v>
      </c>
      <c r="I317" s="59">
        <v>10</v>
      </c>
      <c r="J317" s="59">
        <v>80</v>
      </c>
      <c r="K317" s="114">
        <v>2783.8</v>
      </c>
      <c r="L317" s="114">
        <v>3876.7</v>
      </c>
      <c r="M317" s="114">
        <v>3876.7</v>
      </c>
      <c r="N317" s="53">
        <f>L317+T317+U317</f>
        <v>4952.9</v>
      </c>
      <c r="O317" s="124">
        <f>(L317+U317+T317)*1.3</f>
        <v>6438.770000000001</v>
      </c>
      <c r="P317" s="114">
        <v>22298</v>
      </c>
      <c r="Q317" s="173" t="s">
        <v>359</v>
      </c>
      <c r="R317" s="114">
        <v>753.3</v>
      </c>
      <c r="S317" s="114">
        <f>T317*1.3</f>
        <v>193.18</v>
      </c>
      <c r="T317" s="114">
        <v>148.6</v>
      </c>
      <c r="U317" s="114">
        <v>927.6</v>
      </c>
      <c r="V317" s="114">
        <v>0</v>
      </c>
      <c r="W317" s="114">
        <v>0</v>
      </c>
      <c r="X317" s="173" t="s">
        <v>351</v>
      </c>
      <c r="Y317" s="59">
        <v>0</v>
      </c>
      <c r="Z317" s="125" t="s">
        <v>356</v>
      </c>
      <c r="AA317" s="186">
        <v>2150.25</v>
      </c>
      <c r="AB317" s="174" t="s">
        <v>183</v>
      </c>
      <c r="AC317" s="125" t="s">
        <v>87</v>
      </c>
      <c r="AD317" s="43"/>
    </row>
    <row r="318" spans="1:30" s="5" customFormat="1" ht="30" customHeight="1">
      <c r="A318" s="54"/>
      <c r="B318" s="55" t="s">
        <v>358</v>
      </c>
      <c r="C318" s="71">
        <f>SUM(C313:C317,)</f>
        <v>5</v>
      </c>
      <c r="D318" s="71"/>
      <c r="E318" s="71"/>
      <c r="F318" s="71"/>
      <c r="G318" s="71"/>
      <c r="H318" s="71">
        <f aca="true" t="shared" si="101" ref="H318:AD318">SUM(H313:H317,)</f>
        <v>23</v>
      </c>
      <c r="I318" s="71"/>
      <c r="J318" s="71">
        <f t="shared" si="101"/>
        <v>802</v>
      </c>
      <c r="K318" s="73">
        <f t="shared" si="101"/>
        <v>24147.1</v>
      </c>
      <c r="L318" s="73">
        <f t="shared" si="101"/>
        <v>43964.200000000004</v>
      </c>
      <c r="M318" s="73">
        <f t="shared" si="101"/>
        <v>49068.6</v>
      </c>
      <c r="N318" s="73">
        <f t="shared" si="101"/>
        <v>53341.6</v>
      </c>
      <c r="O318" s="73">
        <f t="shared" si="101"/>
        <v>66135.45999999999</v>
      </c>
      <c r="P318" s="73">
        <f t="shared" si="101"/>
        <v>238429</v>
      </c>
      <c r="Q318" s="71"/>
      <c r="R318" s="73">
        <f t="shared" si="101"/>
        <v>6992</v>
      </c>
      <c r="S318" s="73">
        <f t="shared" si="101"/>
        <v>2226.41</v>
      </c>
      <c r="T318" s="73">
        <f t="shared" si="101"/>
        <v>1712.6</v>
      </c>
      <c r="U318" s="73">
        <f t="shared" si="101"/>
        <v>7664.8</v>
      </c>
      <c r="V318" s="73">
        <f t="shared" si="101"/>
        <v>49884.6</v>
      </c>
      <c r="W318" s="73">
        <f t="shared" si="101"/>
        <v>0</v>
      </c>
      <c r="X318" s="71">
        <f t="shared" si="101"/>
        <v>0</v>
      </c>
      <c r="Y318" s="71">
        <f t="shared" si="101"/>
        <v>0</v>
      </c>
      <c r="Z318" s="71">
        <f t="shared" si="101"/>
        <v>0</v>
      </c>
      <c r="AA318" s="71">
        <f t="shared" si="101"/>
        <v>27165.84</v>
      </c>
      <c r="AB318" s="71">
        <f t="shared" si="101"/>
        <v>0</v>
      </c>
      <c r="AC318" s="71">
        <f t="shared" si="101"/>
        <v>0</v>
      </c>
      <c r="AD318" s="71">
        <f t="shared" si="101"/>
        <v>0</v>
      </c>
    </row>
    <row r="319" spans="1:30" s="5" customFormat="1" ht="30" customHeight="1">
      <c r="A319" s="54"/>
      <c r="B319" s="55" t="s">
        <v>357</v>
      </c>
      <c r="C319" s="71">
        <f>SUM(C313,C317)</f>
        <v>2</v>
      </c>
      <c r="D319" s="71"/>
      <c r="E319" s="71"/>
      <c r="F319" s="71"/>
      <c r="G319" s="71"/>
      <c r="H319" s="71">
        <f aca="true" t="shared" si="102" ref="H319:AA319">SUM(H313,H317)</f>
        <v>5</v>
      </c>
      <c r="I319" s="71"/>
      <c r="J319" s="71">
        <f t="shared" si="102"/>
        <v>214</v>
      </c>
      <c r="K319" s="73">
        <f t="shared" si="102"/>
        <v>6319.6</v>
      </c>
      <c r="L319" s="73">
        <f t="shared" si="102"/>
        <v>10741.5</v>
      </c>
      <c r="M319" s="73">
        <f t="shared" si="102"/>
        <v>11406.9</v>
      </c>
      <c r="N319" s="73">
        <f t="shared" si="102"/>
        <v>13666.5</v>
      </c>
      <c r="O319" s="73">
        <f t="shared" si="102"/>
        <v>18631.47</v>
      </c>
      <c r="P319" s="73">
        <f t="shared" si="102"/>
        <v>57189</v>
      </c>
      <c r="Q319" s="71"/>
      <c r="R319" s="73">
        <f t="shared" si="102"/>
        <v>2049.3999999999996</v>
      </c>
      <c r="S319" s="73">
        <f t="shared" si="102"/>
        <v>600.6</v>
      </c>
      <c r="T319" s="73">
        <f t="shared" si="102"/>
        <v>462</v>
      </c>
      <c r="U319" s="73">
        <f t="shared" si="102"/>
        <v>2463</v>
      </c>
      <c r="V319" s="73">
        <f t="shared" si="102"/>
        <v>665.4</v>
      </c>
      <c r="W319" s="73">
        <f t="shared" si="102"/>
        <v>0</v>
      </c>
      <c r="X319" s="71"/>
      <c r="Y319" s="71">
        <f t="shared" si="102"/>
        <v>0</v>
      </c>
      <c r="Z319" s="71"/>
      <c r="AA319" s="73">
        <f t="shared" si="102"/>
        <v>3789.6800000000003</v>
      </c>
      <c r="AB319" s="71"/>
      <c r="AC319" s="71"/>
      <c r="AD319" s="71"/>
    </row>
    <row r="320" spans="1:30" s="5" customFormat="1" ht="30" customHeight="1">
      <c r="A320" s="54"/>
      <c r="B320" s="55" t="s">
        <v>275</v>
      </c>
      <c r="C320" s="71">
        <f>SUM(C314)</f>
        <v>1</v>
      </c>
      <c r="D320" s="71"/>
      <c r="E320" s="71"/>
      <c r="F320" s="71"/>
      <c r="G320" s="71"/>
      <c r="H320" s="71">
        <f>SUM(H314)</f>
        <v>5</v>
      </c>
      <c r="I320" s="71"/>
      <c r="J320" s="71">
        <f>SUM(J314)</f>
        <v>170</v>
      </c>
      <c r="K320" s="73">
        <f>SUM(K314)</f>
        <v>4409.9</v>
      </c>
      <c r="L320" s="73">
        <f>SUM(L314)</f>
        <v>8583.4</v>
      </c>
      <c r="M320" s="73">
        <f>SUM(M314)</f>
        <v>9005.5</v>
      </c>
      <c r="N320" s="53">
        <f t="shared" si="100"/>
        <v>10786.699999999999</v>
      </c>
      <c r="O320" s="73">
        <f>SUM(O314)</f>
        <v>14339.39</v>
      </c>
      <c r="P320" s="73">
        <f>SUM(P314)</f>
        <v>43531</v>
      </c>
      <c r="Q320" s="73"/>
      <c r="R320" s="73">
        <f aca="true" t="shared" si="103" ref="R320:W320">SUM(R314)</f>
        <v>1296.1</v>
      </c>
      <c r="S320" s="73">
        <f t="shared" si="103"/>
        <v>502.19000000000005</v>
      </c>
      <c r="T320" s="73">
        <f t="shared" si="103"/>
        <v>386.29999999999995</v>
      </c>
      <c r="U320" s="73">
        <f t="shared" si="103"/>
        <v>1817</v>
      </c>
      <c r="V320" s="73">
        <f t="shared" si="103"/>
        <v>422.1</v>
      </c>
      <c r="W320" s="73">
        <f t="shared" si="103"/>
        <v>0</v>
      </c>
      <c r="X320" s="73"/>
      <c r="Y320" s="73">
        <f>SUM(Y314)</f>
        <v>0</v>
      </c>
      <c r="Z320" s="73"/>
      <c r="AA320" s="73">
        <f>SUM(AA314)</f>
        <v>4460.47</v>
      </c>
      <c r="AB320" s="73"/>
      <c r="AC320" s="73"/>
      <c r="AD320" s="73"/>
    </row>
    <row r="321" spans="1:30" s="5" customFormat="1" ht="30" customHeight="1">
      <c r="A321" s="54"/>
      <c r="B321" s="72" t="s">
        <v>220</v>
      </c>
      <c r="C321" s="71">
        <f>SUM(C315,C316)</f>
        <v>2</v>
      </c>
      <c r="D321" s="71"/>
      <c r="E321" s="71"/>
      <c r="F321" s="71"/>
      <c r="G321" s="71"/>
      <c r="H321" s="71">
        <f>SUM(H315,H316)</f>
        <v>13</v>
      </c>
      <c r="I321" s="71"/>
      <c r="J321" s="71">
        <f aca="true" t="shared" si="104" ref="J321:P321">SUM(J315,J316)</f>
        <v>418</v>
      </c>
      <c r="K321" s="73">
        <f t="shared" si="104"/>
        <v>13417.599999999999</v>
      </c>
      <c r="L321" s="73">
        <f t="shared" si="104"/>
        <v>24639.300000000003</v>
      </c>
      <c r="M321" s="73">
        <f t="shared" si="104"/>
        <v>28656.199999999997</v>
      </c>
      <c r="N321" s="53">
        <f t="shared" si="100"/>
        <v>28888.4</v>
      </c>
      <c r="O321" s="73">
        <f t="shared" si="104"/>
        <v>33164.6</v>
      </c>
      <c r="P321" s="73">
        <f t="shared" si="104"/>
        <v>137709</v>
      </c>
      <c r="Q321" s="71"/>
      <c r="R321" s="73">
        <f aca="true" t="shared" si="105" ref="R321:W321">SUM(R315,R316)</f>
        <v>3646.5</v>
      </c>
      <c r="S321" s="73">
        <f t="shared" si="105"/>
        <v>1123.62</v>
      </c>
      <c r="T321" s="73">
        <f t="shared" si="105"/>
        <v>864.3</v>
      </c>
      <c r="U321" s="73">
        <f t="shared" si="105"/>
        <v>3384.8</v>
      </c>
      <c r="V321" s="73">
        <f t="shared" si="105"/>
        <v>48797.1</v>
      </c>
      <c r="W321" s="73">
        <f t="shared" si="105"/>
        <v>0</v>
      </c>
      <c r="X321" s="71"/>
      <c r="Y321" s="71"/>
      <c r="Z321" s="71"/>
      <c r="AA321" s="73">
        <f>SUM(AA315,AA316)</f>
        <v>18915.69</v>
      </c>
      <c r="AB321" s="71"/>
      <c r="AC321" s="71"/>
      <c r="AD321" s="71"/>
    </row>
    <row r="322" spans="1:30" s="5" customFormat="1" ht="30" customHeight="1">
      <c r="A322" s="31">
        <v>1</v>
      </c>
      <c r="B322" s="32" t="s">
        <v>38</v>
      </c>
      <c r="C322" s="59">
        <f>SUM(C316)</f>
        <v>1</v>
      </c>
      <c r="D322" s="31">
        <v>1</v>
      </c>
      <c r="E322" s="31">
        <v>1987</v>
      </c>
      <c r="F322" s="33" t="s">
        <v>7</v>
      </c>
      <c r="G322" s="31" t="s">
        <v>5</v>
      </c>
      <c r="H322" s="31">
        <v>3</v>
      </c>
      <c r="I322" s="31">
        <v>2</v>
      </c>
      <c r="J322" s="31">
        <v>24</v>
      </c>
      <c r="K322" s="38">
        <v>521.5</v>
      </c>
      <c r="L322" s="38">
        <v>1025.6</v>
      </c>
      <c r="M322" s="34">
        <v>1025.6</v>
      </c>
      <c r="N322" s="53">
        <f t="shared" si="100"/>
        <v>1187.6999999999998</v>
      </c>
      <c r="O322" s="46">
        <v>1228.68</v>
      </c>
      <c r="P322" s="42">
        <v>3713</v>
      </c>
      <c r="Q322" s="37" t="s">
        <v>17</v>
      </c>
      <c r="R322" s="38">
        <v>861.9</v>
      </c>
      <c r="S322" s="34">
        <v>177.58</v>
      </c>
      <c r="T322" s="34">
        <v>136.6</v>
      </c>
      <c r="U322" s="34">
        <v>25.5</v>
      </c>
      <c r="V322" s="42">
        <v>0</v>
      </c>
      <c r="W322" s="34">
        <v>0</v>
      </c>
      <c r="X322" s="39" t="s">
        <v>279</v>
      </c>
      <c r="Y322" s="40">
        <v>24</v>
      </c>
      <c r="Z322" s="41" t="s">
        <v>136</v>
      </c>
      <c r="AA322" s="42">
        <v>935.1</v>
      </c>
      <c r="AB322" s="41" t="s">
        <v>8</v>
      </c>
      <c r="AC322" s="39" t="s">
        <v>76</v>
      </c>
      <c r="AD322" s="43"/>
    </row>
    <row r="323" spans="1:30" s="5" customFormat="1" ht="30" customHeight="1">
      <c r="A323" s="31">
        <v>2</v>
      </c>
      <c r="B323" s="32" t="s">
        <v>38</v>
      </c>
      <c r="C323" s="31">
        <v>1</v>
      </c>
      <c r="D323" s="31">
        <v>2</v>
      </c>
      <c r="E323" s="31">
        <v>1987</v>
      </c>
      <c r="F323" s="33" t="s">
        <v>7</v>
      </c>
      <c r="G323" s="31" t="s">
        <v>5</v>
      </c>
      <c r="H323" s="31">
        <v>3</v>
      </c>
      <c r="I323" s="31">
        <v>2</v>
      </c>
      <c r="J323" s="31">
        <v>24</v>
      </c>
      <c r="K323" s="38">
        <v>524.7</v>
      </c>
      <c r="L323" s="38">
        <v>1026</v>
      </c>
      <c r="M323" s="34">
        <v>1026</v>
      </c>
      <c r="N323" s="53">
        <f t="shared" si="100"/>
        <v>1208</v>
      </c>
      <c r="O323" s="46">
        <v>1255</v>
      </c>
      <c r="P323" s="42">
        <v>3713</v>
      </c>
      <c r="Q323" s="37" t="s">
        <v>17</v>
      </c>
      <c r="R323" s="38">
        <v>861.9</v>
      </c>
      <c r="S323" s="61">
        <v>203.5</v>
      </c>
      <c r="T323" s="34">
        <v>156.5</v>
      </c>
      <c r="U323" s="66">
        <v>25.5</v>
      </c>
      <c r="V323" s="34">
        <v>0</v>
      </c>
      <c r="W323" s="34">
        <v>0</v>
      </c>
      <c r="X323" s="39" t="s">
        <v>279</v>
      </c>
      <c r="Y323" s="40">
        <v>24</v>
      </c>
      <c r="Z323" s="41" t="s">
        <v>136</v>
      </c>
      <c r="AA323" s="42">
        <v>1539</v>
      </c>
      <c r="AB323" s="41" t="s">
        <v>8</v>
      </c>
      <c r="AC323" s="39" t="s">
        <v>312</v>
      </c>
      <c r="AD323" s="43"/>
    </row>
    <row r="324" spans="1:30" s="5" customFormat="1" ht="30" customHeight="1">
      <c r="A324" s="31">
        <v>3</v>
      </c>
      <c r="B324" s="32" t="s">
        <v>38</v>
      </c>
      <c r="C324" s="31">
        <v>1</v>
      </c>
      <c r="D324" s="31">
        <v>3</v>
      </c>
      <c r="E324" s="31">
        <v>1987</v>
      </c>
      <c r="F324" s="33" t="s">
        <v>7</v>
      </c>
      <c r="G324" s="31" t="s">
        <v>5</v>
      </c>
      <c r="H324" s="31">
        <v>3</v>
      </c>
      <c r="I324" s="31">
        <v>2</v>
      </c>
      <c r="J324" s="31">
        <v>24</v>
      </c>
      <c r="K324" s="38">
        <v>517</v>
      </c>
      <c r="L324" s="38">
        <v>1014.5</v>
      </c>
      <c r="M324" s="34">
        <v>1014.5</v>
      </c>
      <c r="N324" s="53">
        <f t="shared" si="100"/>
        <v>1196.5</v>
      </c>
      <c r="O324" s="46">
        <v>1243.45</v>
      </c>
      <c r="P324" s="42">
        <v>3713</v>
      </c>
      <c r="Q324" s="37" t="s">
        <v>17</v>
      </c>
      <c r="R324" s="38">
        <v>861.9</v>
      </c>
      <c r="S324" s="34">
        <v>203.45</v>
      </c>
      <c r="T324" s="34">
        <v>156.5</v>
      </c>
      <c r="U324" s="34">
        <v>25.5</v>
      </c>
      <c r="V324" s="42">
        <v>0</v>
      </c>
      <c r="W324" s="34">
        <v>0</v>
      </c>
      <c r="X324" s="39" t="s">
        <v>78</v>
      </c>
      <c r="Y324" s="40">
        <v>25</v>
      </c>
      <c r="Z324" s="41" t="s">
        <v>136</v>
      </c>
      <c r="AA324" s="42">
        <v>1287.1</v>
      </c>
      <c r="AB324" s="41" t="s">
        <v>8</v>
      </c>
      <c r="AC324" s="39" t="s">
        <v>153</v>
      </c>
      <c r="AD324" s="43"/>
    </row>
    <row r="325" spans="1:30" s="5" customFormat="1" ht="30" customHeight="1">
      <c r="A325" s="31">
        <v>4</v>
      </c>
      <c r="B325" s="32" t="s">
        <v>38</v>
      </c>
      <c r="C325" s="31">
        <v>1</v>
      </c>
      <c r="D325" s="31">
        <v>4</v>
      </c>
      <c r="E325" s="31">
        <v>1987</v>
      </c>
      <c r="F325" s="33" t="s">
        <v>7</v>
      </c>
      <c r="G325" s="31" t="s">
        <v>5</v>
      </c>
      <c r="H325" s="31">
        <v>3</v>
      </c>
      <c r="I325" s="31">
        <v>2</v>
      </c>
      <c r="J325" s="31">
        <v>24</v>
      </c>
      <c r="K325" s="38">
        <v>529.1</v>
      </c>
      <c r="L325" s="38">
        <v>1054.7</v>
      </c>
      <c r="M325" s="34">
        <v>1054.7</v>
      </c>
      <c r="N325" s="53">
        <f t="shared" si="100"/>
        <v>1236.7</v>
      </c>
      <c r="O325" s="46">
        <v>1283.7</v>
      </c>
      <c r="P325" s="42">
        <v>3713</v>
      </c>
      <c r="Q325" s="37" t="s">
        <v>17</v>
      </c>
      <c r="R325" s="38">
        <v>861.9</v>
      </c>
      <c r="S325" s="61">
        <v>203.5</v>
      </c>
      <c r="T325" s="34">
        <v>156.5</v>
      </c>
      <c r="U325" s="66">
        <v>25.5</v>
      </c>
      <c r="V325" s="34">
        <v>0</v>
      </c>
      <c r="W325" s="34">
        <v>0</v>
      </c>
      <c r="X325" s="39" t="s">
        <v>306</v>
      </c>
      <c r="Y325" s="40">
        <v>26</v>
      </c>
      <c r="Z325" s="41" t="s">
        <v>185</v>
      </c>
      <c r="AA325" s="42">
        <v>1684.1</v>
      </c>
      <c r="AB325" s="41" t="s">
        <v>8</v>
      </c>
      <c r="AC325" s="39" t="s">
        <v>312</v>
      </c>
      <c r="AD325" s="43"/>
    </row>
    <row r="326" spans="1:30" s="5" customFormat="1" ht="30" customHeight="1">
      <c r="A326" s="31">
        <v>5</v>
      </c>
      <c r="B326" s="32" t="s">
        <v>38</v>
      </c>
      <c r="C326" s="31">
        <v>1</v>
      </c>
      <c r="D326" s="31">
        <v>5</v>
      </c>
      <c r="E326" s="31">
        <v>1987</v>
      </c>
      <c r="F326" s="33" t="s">
        <v>7</v>
      </c>
      <c r="G326" s="31" t="s">
        <v>5</v>
      </c>
      <c r="H326" s="31">
        <v>3</v>
      </c>
      <c r="I326" s="31">
        <v>2</v>
      </c>
      <c r="J326" s="31">
        <v>24</v>
      </c>
      <c r="K326" s="38">
        <v>530.2</v>
      </c>
      <c r="L326" s="38">
        <v>1036.7</v>
      </c>
      <c r="M326" s="34">
        <v>1036.7</v>
      </c>
      <c r="N326" s="53">
        <f t="shared" si="100"/>
        <v>1217.7</v>
      </c>
      <c r="O326" s="46">
        <v>1264.35</v>
      </c>
      <c r="P326" s="42">
        <v>3713</v>
      </c>
      <c r="Q326" s="37" t="s">
        <v>17</v>
      </c>
      <c r="R326" s="38">
        <v>861.9</v>
      </c>
      <c r="S326" s="34">
        <v>202.15</v>
      </c>
      <c r="T326" s="34">
        <v>155.5</v>
      </c>
      <c r="U326" s="34">
        <v>25.5</v>
      </c>
      <c r="V326" s="42">
        <v>0</v>
      </c>
      <c r="W326" s="34">
        <v>0</v>
      </c>
      <c r="X326" s="39" t="s">
        <v>279</v>
      </c>
      <c r="Y326" s="40">
        <v>26</v>
      </c>
      <c r="Z326" s="41" t="s">
        <v>136</v>
      </c>
      <c r="AA326" s="42">
        <v>1539.1</v>
      </c>
      <c r="AB326" s="41" t="s">
        <v>8</v>
      </c>
      <c r="AC326" s="39" t="s">
        <v>300</v>
      </c>
      <c r="AD326" s="43"/>
    </row>
    <row r="327" spans="1:30" s="5" customFormat="1" ht="30" customHeight="1">
      <c r="A327" s="31">
        <v>6</v>
      </c>
      <c r="B327" s="32" t="s">
        <v>38</v>
      </c>
      <c r="C327" s="31">
        <v>1</v>
      </c>
      <c r="D327" s="31">
        <v>6</v>
      </c>
      <c r="E327" s="31">
        <v>1987</v>
      </c>
      <c r="F327" s="33" t="s">
        <v>7</v>
      </c>
      <c r="G327" s="31" t="s">
        <v>5</v>
      </c>
      <c r="H327" s="31">
        <v>3</v>
      </c>
      <c r="I327" s="31">
        <v>2</v>
      </c>
      <c r="J327" s="31">
        <v>24</v>
      </c>
      <c r="K327" s="38">
        <v>523.5</v>
      </c>
      <c r="L327" s="38">
        <v>1031.2</v>
      </c>
      <c r="M327" s="34">
        <v>1031.2</v>
      </c>
      <c r="N327" s="53">
        <f t="shared" si="100"/>
        <v>1211.2</v>
      </c>
      <c r="O327" s="46">
        <v>1257.55</v>
      </c>
      <c r="P327" s="42">
        <v>3713</v>
      </c>
      <c r="Q327" s="37" t="s">
        <v>17</v>
      </c>
      <c r="R327" s="38">
        <v>861.9</v>
      </c>
      <c r="S327" s="34">
        <v>200.85</v>
      </c>
      <c r="T327" s="34">
        <v>154.5</v>
      </c>
      <c r="U327" s="34">
        <v>25.5</v>
      </c>
      <c r="V327" s="42">
        <v>0</v>
      </c>
      <c r="W327" s="34">
        <v>0</v>
      </c>
      <c r="X327" s="39" t="s">
        <v>279</v>
      </c>
      <c r="Y327" s="40">
        <v>27</v>
      </c>
      <c r="Z327" s="41" t="s">
        <v>136</v>
      </c>
      <c r="AA327" s="42">
        <v>857.1</v>
      </c>
      <c r="AB327" s="41" t="s">
        <v>8</v>
      </c>
      <c r="AC327" s="39" t="s">
        <v>300</v>
      </c>
      <c r="AD327" s="43"/>
    </row>
    <row r="328" spans="1:31" s="5" customFormat="1" ht="30" customHeight="1">
      <c r="A328" s="31">
        <v>7</v>
      </c>
      <c r="B328" s="32" t="s">
        <v>38</v>
      </c>
      <c r="C328" s="31">
        <v>1</v>
      </c>
      <c r="D328" s="31">
        <v>7</v>
      </c>
      <c r="E328" s="31">
        <v>1987</v>
      </c>
      <c r="F328" s="33" t="s">
        <v>7</v>
      </c>
      <c r="G328" s="31" t="s">
        <v>5</v>
      </c>
      <c r="H328" s="31">
        <v>3</v>
      </c>
      <c r="I328" s="31">
        <v>2</v>
      </c>
      <c r="J328" s="31">
        <v>24</v>
      </c>
      <c r="K328" s="38">
        <v>523.6</v>
      </c>
      <c r="L328" s="38">
        <v>1024.1</v>
      </c>
      <c r="M328" s="34">
        <v>1024.1</v>
      </c>
      <c r="N328" s="53">
        <f t="shared" si="100"/>
        <v>1206.1</v>
      </c>
      <c r="O328" s="46">
        <v>1253.05</v>
      </c>
      <c r="P328" s="42">
        <v>3713</v>
      </c>
      <c r="Q328" s="37" t="s">
        <v>17</v>
      </c>
      <c r="R328" s="38">
        <v>861.9</v>
      </c>
      <c r="S328" s="34">
        <v>203.45</v>
      </c>
      <c r="T328" s="34">
        <v>156.5</v>
      </c>
      <c r="U328" s="34">
        <v>25.5</v>
      </c>
      <c r="V328" s="42">
        <v>0</v>
      </c>
      <c r="W328" s="34">
        <v>0</v>
      </c>
      <c r="X328" s="39" t="s">
        <v>279</v>
      </c>
      <c r="Y328" s="40">
        <v>28</v>
      </c>
      <c r="Z328" s="41" t="s">
        <v>136</v>
      </c>
      <c r="AA328" s="42">
        <v>1114.1</v>
      </c>
      <c r="AB328" s="41" t="s">
        <v>8</v>
      </c>
      <c r="AC328" s="39" t="s">
        <v>76</v>
      </c>
      <c r="AD328" s="43"/>
      <c r="AE328" s="51"/>
    </row>
    <row r="329" spans="1:30" s="5" customFormat="1" ht="30" customHeight="1">
      <c r="A329" s="31">
        <v>8</v>
      </c>
      <c r="B329" s="32" t="s">
        <v>38</v>
      </c>
      <c r="C329" s="31">
        <v>1</v>
      </c>
      <c r="D329" s="31">
        <v>17</v>
      </c>
      <c r="E329" s="31">
        <v>1987</v>
      </c>
      <c r="F329" s="33" t="s">
        <v>7</v>
      </c>
      <c r="G329" s="31" t="s">
        <v>5</v>
      </c>
      <c r="H329" s="31">
        <v>2</v>
      </c>
      <c r="I329" s="31">
        <v>2</v>
      </c>
      <c r="J329" s="31">
        <v>16</v>
      </c>
      <c r="K329" s="38">
        <v>495.6</v>
      </c>
      <c r="L329" s="38">
        <v>885.4</v>
      </c>
      <c r="M329" s="34">
        <v>948.4</v>
      </c>
      <c r="N329" s="53">
        <f t="shared" si="100"/>
        <v>1057.3</v>
      </c>
      <c r="O329" s="46">
        <v>1140.85</v>
      </c>
      <c r="P329" s="42">
        <v>3477</v>
      </c>
      <c r="Q329" s="37" t="s">
        <v>4</v>
      </c>
      <c r="R329" s="38">
        <v>807.2</v>
      </c>
      <c r="S329" s="34">
        <v>89.05</v>
      </c>
      <c r="T329" s="34">
        <v>68.5</v>
      </c>
      <c r="U329" s="34">
        <v>103.4</v>
      </c>
      <c r="V329" s="34">
        <v>63</v>
      </c>
      <c r="W329" s="34">
        <v>0</v>
      </c>
      <c r="X329" s="39" t="s">
        <v>279</v>
      </c>
      <c r="Y329" s="40">
        <v>31</v>
      </c>
      <c r="Z329" s="41" t="s">
        <v>136</v>
      </c>
      <c r="AA329" s="42">
        <v>1105.1</v>
      </c>
      <c r="AB329" s="41" t="s">
        <v>8</v>
      </c>
      <c r="AC329" s="39" t="s">
        <v>76</v>
      </c>
      <c r="AD329" s="43" t="s">
        <v>202</v>
      </c>
    </row>
    <row r="330" spans="1:31" s="5" customFormat="1" ht="30" customHeight="1">
      <c r="A330" s="31">
        <v>9</v>
      </c>
      <c r="B330" s="32" t="s">
        <v>38</v>
      </c>
      <c r="C330" s="31">
        <v>1</v>
      </c>
      <c r="D330" s="31">
        <v>20</v>
      </c>
      <c r="E330" s="31">
        <v>1987</v>
      </c>
      <c r="F330" s="33" t="s">
        <v>7</v>
      </c>
      <c r="G330" s="31" t="s">
        <v>5</v>
      </c>
      <c r="H330" s="31">
        <v>2</v>
      </c>
      <c r="I330" s="31">
        <v>2</v>
      </c>
      <c r="J330" s="31">
        <v>16</v>
      </c>
      <c r="K330" s="38">
        <v>494.9</v>
      </c>
      <c r="L330" s="38">
        <v>890.9</v>
      </c>
      <c r="M330" s="34">
        <v>953.9</v>
      </c>
      <c r="N330" s="53">
        <f t="shared" si="100"/>
        <v>1065.3999999999999</v>
      </c>
      <c r="O330" s="46">
        <v>1149.22</v>
      </c>
      <c r="P330" s="42">
        <v>3485</v>
      </c>
      <c r="Q330" s="37" t="s">
        <v>4</v>
      </c>
      <c r="R330" s="38">
        <v>807.2</v>
      </c>
      <c r="S330" s="34">
        <v>90.22</v>
      </c>
      <c r="T330" s="34">
        <v>69.4</v>
      </c>
      <c r="U330" s="34">
        <v>105.1</v>
      </c>
      <c r="V330" s="34">
        <v>63</v>
      </c>
      <c r="W330" s="34">
        <v>0</v>
      </c>
      <c r="X330" s="39" t="s">
        <v>279</v>
      </c>
      <c r="Y330" s="40">
        <v>34</v>
      </c>
      <c r="Z330" s="41" t="s">
        <v>136</v>
      </c>
      <c r="AA330" s="42">
        <v>1027.1</v>
      </c>
      <c r="AB330" s="41" t="s">
        <v>8</v>
      </c>
      <c r="AC330" s="39" t="s">
        <v>76</v>
      </c>
      <c r="AD330" s="43"/>
      <c r="AE330" s="51"/>
    </row>
    <row r="331" spans="1:31" s="5" customFormat="1" ht="30" customHeight="1">
      <c r="A331" s="31">
        <v>10</v>
      </c>
      <c r="B331" s="32" t="s">
        <v>38</v>
      </c>
      <c r="C331" s="31">
        <v>1</v>
      </c>
      <c r="D331" s="31">
        <v>21</v>
      </c>
      <c r="E331" s="31">
        <v>1987</v>
      </c>
      <c r="F331" s="33" t="s">
        <v>7</v>
      </c>
      <c r="G331" s="31" t="s">
        <v>5</v>
      </c>
      <c r="H331" s="31">
        <v>2</v>
      </c>
      <c r="I331" s="31">
        <v>2</v>
      </c>
      <c r="J331" s="31">
        <v>16</v>
      </c>
      <c r="K331" s="38">
        <v>498.8</v>
      </c>
      <c r="L331" s="38">
        <v>888.9</v>
      </c>
      <c r="M331" s="34">
        <v>951.9</v>
      </c>
      <c r="N331" s="53">
        <f t="shared" si="100"/>
        <v>1061.8999999999999</v>
      </c>
      <c r="O331" s="46">
        <v>1145.69</v>
      </c>
      <c r="P331" s="42">
        <v>3491</v>
      </c>
      <c r="Q331" s="37" t="s">
        <v>4</v>
      </c>
      <c r="R331" s="38">
        <v>810.6</v>
      </c>
      <c r="S331" s="34">
        <v>90.09</v>
      </c>
      <c r="T331" s="34">
        <v>69.3</v>
      </c>
      <c r="U331" s="34">
        <v>103.7</v>
      </c>
      <c r="V331" s="34">
        <v>63</v>
      </c>
      <c r="W331" s="34">
        <v>0</v>
      </c>
      <c r="X331" s="39" t="s">
        <v>279</v>
      </c>
      <c r="Y331" s="40">
        <v>34</v>
      </c>
      <c r="Z331" s="41" t="s">
        <v>136</v>
      </c>
      <c r="AA331" s="42">
        <v>1230.5</v>
      </c>
      <c r="AB331" s="41" t="s">
        <v>8</v>
      </c>
      <c r="AC331" s="39" t="s">
        <v>76</v>
      </c>
      <c r="AD331" s="43" t="s">
        <v>202</v>
      </c>
      <c r="AE331" s="51"/>
    </row>
    <row r="332" spans="1:31" s="5" customFormat="1" ht="30" customHeight="1">
      <c r="A332" s="31">
        <v>11</v>
      </c>
      <c r="B332" s="32" t="s">
        <v>38</v>
      </c>
      <c r="C332" s="31">
        <v>1</v>
      </c>
      <c r="D332" s="31">
        <v>22</v>
      </c>
      <c r="E332" s="31">
        <v>1989</v>
      </c>
      <c r="F332" s="33" t="s">
        <v>7</v>
      </c>
      <c r="G332" s="31" t="s">
        <v>5</v>
      </c>
      <c r="H332" s="31">
        <v>2</v>
      </c>
      <c r="I332" s="31">
        <v>2</v>
      </c>
      <c r="J332" s="31">
        <v>16</v>
      </c>
      <c r="K332" s="38">
        <v>507.4</v>
      </c>
      <c r="L332" s="38">
        <v>901.3</v>
      </c>
      <c r="M332" s="34">
        <v>964.3</v>
      </c>
      <c r="N332" s="53">
        <f t="shared" si="100"/>
        <v>1073.7</v>
      </c>
      <c r="O332" s="46">
        <v>1157.4</v>
      </c>
      <c r="P332" s="42">
        <v>3571</v>
      </c>
      <c r="Q332" s="37" t="s">
        <v>4</v>
      </c>
      <c r="R332" s="38">
        <v>781.2</v>
      </c>
      <c r="S332" s="34">
        <v>89.7</v>
      </c>
      <c r="T332" s="34">
        <v>69</v>
      </c>
      <c r="U332" s="34">
        <v>103.4</v>
      </c>
      <c r="V332" s="34">
        <v>63</v>
      </c>
      <c r="W332" s="34">
        <v>0</v>
      </c>
      <c r="X332" s="39" t="s">
        <v>279</v>
      </c>
      <c r="Y332" s="40">
        <v>33</v>
      </c>
      <c r="Z332" s="41" t="s">
        <v>136</v>
      </c>
      <c r="AA332" s="42">
        <v>1396.3</v>
      </c>
      <c r="AB332" s="41" t="s">
        <v>8</v>
      </c>
      <c r="AC332" s="39" t="s">
        <v>76</v>
      </c>
      <c r="AD332" s="43" t="s">
        <v>202</v>
      </c>
      <c r="AE332" s="51"/>
    </row>
    <row r="333" spans="1:31" s="5" customFormat="1" ht="30" customHeight="1">
      <c r="A333" s="31">
        <v>12</v>
      </c>
      <c r="B333" s="32" t="s">
        <v>38</v>
      </c>
      <c r="C333" s="31">
        <v>1</v>
      </c>
      <c r="D333" s="31">
        <v>23</v>
      </c>
      <c r="E333" s="31">
        <v>1989</v>
      </c>
      <c r="F333" s="33" t="s">
        <v>7</v>
      </c>
      <c r="G333" s="31" t="s">
        <v>5</v>
      </c>
      <c r="H333" s="31">
        <v>2</v>
      </c>
      <c r="I333" s="31">
        <v>2</v>
      </c>
      <c r="J333" s="31">
        <v>16</v>
      </c>
      <c r="K333" s="38">
        <v>500</v>
      </c>
      <c r="L333" s="38">
        <v>891</v>
      </c>
      <c r="M333" s="34">
        <v>954</v>
      </c>
      <c r="N333" s="53">
        <f t="shared" si="100"/>
        <v>1066.4</v>
      </c>
      <c r="O333" s="46">
        <v>1150.4</v>
      </c>
      <c r="P333" s="42">
        <v>3604</v>
      </c>
      <c r="Q333" s="37" t="s">
        <v>4</v>
      </c>
      <c r="R333" s="38">
        <v>794.5</v>
      </c>
      <c r="S333" s="61">
        <v>91</v>
      </c>
      <c r="T333" s="34">
        <v>70</v>
      </c>
      <c r="U333" s="66">
        <v>105.4</v>
      </c>
      <c r="V333" s="34">
        <v>63</v>
      </c>
      <c r="W333" s="34">
        <v>0</v>
      </c>
      <c r="X333" s="39" t="s">
        <v>306</v>
      </c>
      <c r="Y333" s="40">
        <v>30</v>
      </c>
      <c r="Z333" s="41" t="s">
        <v>136</v>
      </c>
      <c r="AA333" s="42">
        <v>1411.9</v>
      </c>
      <c r="AB333" s="41" t="s">
        <v>8</v>
      </c>
      <c r="AC333" s="39" t="s">
        <v>312</v>
      </c>
      <c r="AD333" s="43" t="s">
        <v>202</v>
      </c>
      <c r="AE333" s="51"/>
    </row>
    <row r="334" spans="1:31" s="5" customFormat="1" ht="30" customHeight="1">
      <c r="A334" s="31">
        <v>13</v>
      </c>
      <c r="B334" s="32" t="s">
        <v>38</v>
      </c>
      <c r="C334" s="31">
        <v>1</v>
      </c>
      <c r="D334" s="31">
        <v>24</v>
      </c>
      <c r="E334" s="31">
        <v>1988</v>
      </c>
      <c r="F334" s="33" t="s">
        <v>7</v>
      </c>
      <c r="G334" s="31" t="s">
        <v>5</v>
      </c>
      <c r="H334" s="31">
        <v>2</v>
      </c>
      <c r="I334" s="31">
        <v>2</v>
      </c>
      <c r="J334" s="31">
        <v>16</v>
      </c>
      <c r="K334" s="38">
        <v>498.7</v>
      </c>
      <c r="L334" s="38">
        <v>884.9</v>
      </c>
      <c r="M334" s="34">
        <v>947.9</v>
      </c>
      <c r="N334" s="53">
        <f t="shared" si="100"/>
        <v>1060.9</v>
      </c>
      <c r="O334" s="46">
        <v>1144.75</v>
      </c>
      <c r="P334" s="42">
        <v>3428</v>
      </c>
      <c r="Q334" s="37" t="s">
        <v>4</v>
      </c>
      <c r="R334" s="38">
        <v>754.2</v>
      </c>
      <c r="S334" s="34">
        <v>90.35</v>
      </c>
      <c r="T334" s="34">
        <v>69.5</v>
      </c>
      <c r="U334" s="34">
        <v>106.5</v>
      </c>
      <c r="V334" s="34">
        <v>63</v>
      </c>
      <c r="W334" s="34">
        <v>0</v>
      </c>
      <c r="X334" s="39" t="s">
        <v>279</v>
      </c>
      <c r="Y334" s="40">
        <v>30</v>
      </c>
      <c r="Z334" s="41" t="s">
        <v>136</v>
      </c>
      <c r="AA334" s="42">
        <v>1457.4</v>
      </c>
      <c r="AB334" s="41" t="s">
        <v>8</v>
      </c>
      <c r="AC334" s="39" t="s">
        <v>76</v>
      </c>
      <c r="AD334" s="43" t="s">
        <v>202</v>
      </c>
      <c r="AE334" s="51"/>
    </row>
    <row r="335" spans="1:31" s="5" customFormat="1" ht="30" customHeight="1">
      <c r="A335" s="31">
        <v>14</v>
      </c>
      <c r="B335" s="32" t="s">
        <v>38</v>
      </c>
      <c r="C335" s="31">
        <v>1</v>
      </c>
      <c r="D335" s="31">
        <v>25</v>
      </c>
      <c r="E335" s="31">
        <v>1988</v>
      </c>
      <c r="F335" s="33" t="s">
        <v>7</v>
      </c>
      <c r="G335" s="31" t="s">
        <v>5</v>
      </c>
      <c r="H335" s="31">
        <v>2</v>
      </c>
      <c r="I335" s="31">
        <v>2</v>
      </c>
      <c r="J335" s="31">
        <v>16</v>
      </c>
      <c r="K335" s="38">
        <v>498.9</v>
      </c>
      <c r="L335" s="38">
        <v>887.7</v>
      </c>
      <c r="M335" s="34">
        <v>950.7</v>
      </c>
      <c r="N335" s="53">
        <f t="shared" si="100"/>
        <v>1060.7</v>
      </c>
      <c r="O335" s="46">
        <v>1144.49</v>
      </c>
      <c r="P335" s="42">
        <v>3477</v>
      </c>
      <c r="Q335" s="37" t="s">
        <v>4</v>
      </c>
      <c r="R335" s="38">
        <v>667</v>
      </c>
      <c r="S335" s="34">
        <v>90.09</v>
      </c>
      <c r="T335" s="34">
        <v>69.3</v>
      </c>
      <c r="U335" s="34">
        <v>103.7</v>
      </c>
      <c r="V335" s="34">
        <v>63</v>
      </c>
      <c r="W335" s="34">
        <v>0</v>
      </c>
      <c r="X335" s="39" t="s">
        <v>279</v>
      </c>
      <c r="Y335" s="40">
        <v>37</v>
      </c>
      <c r="Z335" s="41" t="s">
        <v>136</v>
      </c>
      <c r="AA335" s="42">
        <v>1447.6</v>
      </c>
      <c r="AB335" s="41" t="s">
        <v>8</v>
      </c>
      <c r="AC335" s="39" t="s">
        <v>76</v>
      </c>
      <c r="AD335" s="43" t="s">
        <v>202</v>
      </c>
      <c r="AE335" s="51"/>
    </row>
    <row r="336" spans="1:30" s="5" customFormat="1" ht="30" customHeight="1">
      <c r="A336" s="31">
        <v>15</v>
      </c>
      <c r="B336" s="32" t="s">
        <v>38</v>
      </c>
      <c r="C336" s="31">
        <v>1</v>
      </c>
      <c r="D336" s="31">
        <v>27</v>
      </c>
      <c r="E336" s="31">
        <v>1988</v>
      </c>
      <c r="F336" s="33" t="s">
        <v>7</v>
      </c>
      <c r="G336" s="31" t="s">
        <v>5</v>
      </c>
      <c r="H336" s="31">
        <v>2</v>
      </c>
      <c r="I336" s="31">
        <v>2</v>
      </c>
      <c r="J336" s="31">
        <v>16</v>
      </c>
      <c r="K336" s="38">
        <v>498.5</v>
      </c>
      <c r="L336" s="38">
        <v>890.1</v>
      </c>
      <c r="M336" s="34">
        <v>953.1</v>
      </c>
      <c r="N336" s="53">
        <f t="shared" si="100"/>
        <v>1064</v>
      </c>
      <c r="O336" s="46">
        <v>1147.52</v>
      </c>
      <c r="P336" s="42">
        <v>3429</v>
      </c>
      <c r="Q336" s="37" t="s">
        <v>4</v>
      </c>
      <c r="R336" s="38">
        <v>754.2</v>
      </c>
      <c r="S336" s="34">
        <v>88.92</v>
      </c>
      <c r="T336" s="34">
        <v>68.4</v>
      </c>
      <c r="U336" s="34">
        <v>105.5</v>
      </c>
      <c r="V336" s="34">
        <v>63</v>
      </c>
      <c r="W336" s="34">
        <v>0</v>
      </c>
      <c r="X336" s="39" t="s">
        <v>279</v>
      </c>
      <c r="Y336" s="40">
        <v>34</v>
      </c>
      <c r="Z336" s="41" t="s">
        <v>136</v>
      </c>
      <c r="AA336" s="42">
        <v>1444.9</v>
      </c>
      <c r="AB336" s="41" t="s">
        <v>8</v>
      </c>
      <c r="AC336" s="39" t="s">
        <v>76</v>
      </c>
      <c r="AD336" s="43" t="s">
        <v>202</v>
      </c>
    </row>
    <row r="337" spans="1:30" s="5" customFormat="1" ht="30" customHeight="1">
      <c r="A337" s="31">
        <v>16</v>
      </c>
      <c r="B337" s="32" t="s">
        <v>38</v>
      </c>
      <c r="C337" s="31">
        <v>1</v>
      </c>
      <c r="D337" s="31">
        <v>32</v>
      </c>
      <c r="E337" s="31">
        <v>2002</v>
      </c>
      <c r="F337" s="33" t="s">
        <v>31</v>
      </c>
      <c r="G337" s="31" t="s">
        <v>22</v>
      </c>
      <c r="H337" s="31">
        <v>3</v>
      </c>
      <c r="I337" s="31">
        <v>5</v>
      </c>
      <c r="J337" s="31">
        <v>60</v>
      </c>
      <c r="K337" s="38">
        <v>2291.5</v>
      </c>
      <c r="L337" s="38">
        <v>3753.4</v>
      </c>
      <c r="M337" s="34">
        <v>3901.4</v>
      </c>
      <c r="N337" s="53">
        <f t="shared" si="100"/>
        <v>4311.5</v>
      </c>
      <c r="O337" s="46">
        <v>4459.5</v>
      </c>
      <c r="P337" s="42">
        <v>19205</v>
      </c>
      <c r="Q337" s="37" t="s">
        <v>32</v>
      </c>
      <c r="R337" s="38">
        <v>1120</v>
      </c>
      <c r="S337" s="66">
        <f>T337*1.3</f>
        <v>297.57</v>
      </c>
      <c r="T337" s="34">
        <v>228.9</v>
      </c>
      <c r="U337" s="66">
        <v>329.2</v>
      </c>
      <c r="V337" s="34">
        <v>296</v>
      </c>
      <c r="W337" s="34">
        <v>0</v>
      </c>
      <c r="X337" s="39" t="s">
        <v>78</v>
      </c>
      <c r="Y337" s="40">
        <v>0</v>
      </c>
      <c r="Z337" s="41"/>
      <c r="AA337" s="70">
        <v>3302.99</v>
      </c>
      <c r="AB337" s="41" t="s">
        <v>8</v>
      </c>
      <c r="AC337" s="39" t="s">
        <v>153</v>
      </c>
      <c r="AD337" s="43"/>
    </row>
    <row r="338" spans="1:30" s="5" customFormat="1" ht="30" customHeight="1">
      <c r="A338" s="31">
        <v>17</v>
      </c>
      <c r="B338" s="32" t="s">
        <v>38</v>
      </c>
      <c r="C338" s="31">
        <v>1</v>
      </c>
      <c r="D338" s="31">
        <v>33</v>
      </c>
      <c r="E338" s="31">
        <v>2001</v>
      </c>
      <c r="F338" s="33" t="s">
        <v>31</v>
      </c>
      <c r="G338" s="31" t="s">
        <v>22</v>
      </c>
      <c r="H338" s="31">
        <v>5</v>
      </c>
      <c r="I338" s="31">
        <v>5</v>
      </c>
      <c r="J338" s="31">
        <v>99</v>
      </c>
      <c r="K338" s="38">
        <v>3372.2</v>
      </c>
      <c r="L338" s="38">
        <v>6111.8</v>
      </c>
      <c r="M338" s="34">
        <v>6999.5</v>
      </c>
      <c r="N338" s="53">
        <f t="shared" si="100"/>
        <v>7381.9</v>
      </c>
      <c r="O338" s="46">
        <v>8384.3</v>
      </c>
      <c r="P338" s="34">
        <v>34872</v>
      </c>
      <c r="Q338" s="37" t="s">
        <v>32</v>
      </c>
      <c r="R338" s="38">
        <v>1722</v>
      </c>
      <c r="S338" s="61">
        <v>497.1</v>
      </c>
      <c r="T338" s="34">
        <v>382.4</v>
      </c>
      <c r="U338" s="66">
        <v>887.7</v>
      </c>
      <c r="V338" s="34">
        <v>887.7</v>
      </c>
      <c r="W338" s="34">
        <v>0</v>
      </c>
      <c r="X338" s="39" t="s">
        <v>61</v>
      </c>
      <c r="Y338" s="31">
        <v>6</v>
      </c>
      <c r="Z338" s="37" t="s">
        <v>186</v>
      </c>
      <c r="AA338" s="34">
        <v>5378.38</v>
      </c>
      <c r="AB338" s="41" t="s">
        <v>8</v>
      </c>
      <c r="AC338" s="39" t="s">
        <v>153</v>
      </c>
      <c r="AD338" s="43"/>
    </row>
    <row r="339" spans="1:30" s="5" customFormat="1" ht="30" customHeight="1">
      <c r="A339" s="31">
        <v>18</v>
      </c>
      <c r="B339" s="32" t="s">
        <v>38</v>
      </c>
      <c r="C339" s="31">
        <v>1</v>
      </c>
      <c r="D339" s="31">
        <v>37</v>
      </c>
      <c r="E339" s="31">
        <v>1998</v>
      </c>
      <c r="F339" s="33" t="s">
        <v>34</v>
      </c>
      <c r="G339" s="31" t="s">
        <v>22</v>
      </c>
      <c r="H339" s="31">
        <v>3</v>
      </c>
      <c r="I339" s="31">
        <v>3</v>
      </c>
      <c r="J339" s="31">
        <v>27</v>
      </c>
      <c r="K339" s="38">
        <v>937</v>
      </c>
      <c r="L339" s="34">
        <v>1523.5</v>
      </c>
      <c r="M339" s="34">
        <v>1620.7</v>
      </c>
      <c r="N339" s="53">
        <f t="shared" si="100"/>
        <v>1733.1000000000001</v>
      </c>
      <c r="O339" s="46">
        <v>1830.3</v>
      </c>
      <c r="P339" s="42">
        <v>8952.4</v>
      </c>
      <c r="Q339" s="37" t="s">
        <v>155</v>
      </c>
      <c r="R339" s="38">
        <v>837.2</v>
      </c>
      <c r="S339" s="66">
        <v>182.9</v>
      </c>
      <c r="T339" s="34">
        <v>140.7</v>
      </c>
      <c r="U339" s="66">
        <v>68.9</v>
      </c>
      <c r="V339" s="34">
        <v>97.2</v>
      </c>
      <c r="W339" s="34">
        <v>0</v>
      </c>
      <c r="X339" s="39" t="s">
        <v>78</v>
      </c>
      <c r="Y339" s="40">
        <v>0</v>
      </c>
      <c r="Z339" s="41" t="s">
        <v>156</v>
      </c>
      <c r="AA339" s="70">
        <v>1340.68</v>
      </c>
      <c r="AB339" s="41" t="s">
        <v>8</v>
      </c>
      <c r="AC339" s="39" t="s">
        <v>153</v>
      </c>
      <c r="AD339" s="43"/>
    </row>
    <row r="340" spans="1:30" s="5" customFormat="1" ht="30" customHeight="1">
      <c r="A340" s="31">
        <v>19</v>
      </c>
      <c r="B340" s="32" t="s">
        <v>38</v>
      </c>
      <c r="C340" s="31">
        <v>1</v>
      </c>
      <c r="D340" s="31">
        <v>41</v>
      </c>
      <c r="E340" s="31">
        <v>1989</v>
      </c>
      <c r="F340" s="33" t="s">
        <v>7</v>
      </c>
      <c r="G340" s="31" t="s">
        <v>5</v>
      </c>
      <c r="H340" s="31">
        <v>2</v>
      </c>
      <c r="I340" s="31">
        <v>2</v>
      </c>
      <c r="J340" s="31">
        <v>16</v>
      </c>
      <c r="K340" s="38">
        <v>502.9</v>
      </c>
      <c r="L340" s="38">
        <v>898.7</v>
      </c>
      <c r="M340" s="34">
        <v>961.7</v>
      </c>
      <c r="N340" s="53">
        <f t="shared" si="100"/>
        <v>1071.2</v>
      </c>
      <c r="O340" s="46">
        <v>1159.19</v>
      </c>
      <c r="P340" s="42">
        <v>3571</v>
      </c>
      <c r="Q340" s="37" t="s">
        <v>4</v>
      </c>
      <c r="R340" s="38">
        <v>787.8</v>
      </c>
      <c r="S340" s="34">
        <v>108.29</v>
      </c>
      <c r="T340" s="34">
        <v>83.3</v>
      </c>
      <c r="U340" s="34">
        <v>89.2</v>
      </c>
      <c r="V340" s="34">
        <v>63</v>
      </c>
      <c r="W340" s="34">
        <v>0</v>
      </c>
      <c r="X340" s="39" t="s">
        <v>78</v>
      </c>
      <c r="Y340" s="40">
        <v>31</v>
      </c>
      <c r="Z340" s="41" t="s">
        <v>137</v>
      </c>
      <c r="AA340" s="42">
        <v>1097.1</v>
      </c>
      <c r="AB340" s="41" t="s">
        <v>8</v>
      </c>
      <c r="AC340" s="39" t="s">
        <v>153</v>
      </c>
      <c r="AD340" s="43"/>
    </row>
    <row r="341" spans="1:30" s="5" customFormat="1" ht="30" customHeight="1">
      <c r="A341" s="31">
        <v>20</v>
      </c>
      <c r="B341" s="32" t="s">
        <v>38</v>
      </c>
      <c r="C341" s="31">
        <v>1</v>
      </c>
      <c r="D341" s="31">
        <v>104</v>
      </c>
      <c r="E341" s="31">
        <v>1998</v>
      </c>
      <c r="F341" s="33" t="s">
        <v>31</v>
      </c>
      <c r="G341" s="31" t="s">
        <v>22</v>
      </c>
      <c r="H341" s="31">
        <v>4</v>
      </c>
      <c r="I341" s="31">
        <v>6</v>
      </c>
      <c r="J341" s="31">
        <v>63</v>
      </c>
      <c r="K341" s="38">
        <v>2474.6</v>
      </c>
      <c r="L341" s="38">
        <v>4474.6</v>
      </c>
      <c r="M341" s="34">
        <v>4719.9</v>
      </c>
      <c r="N341" s="53">
        <f aca="true" t="shared" si="106" ref="N341:N406">L341+T341+U341</f>
        <v>5047.700000000001</v>
      </c>
      <c r="O341" s="46">
        <v>5408.1</v>
      </c>
      <c r="P341" s="42">
        <v>24647</v>
      </c>
      <c r="Q341" s="37" t="s">
        <v>41</v>
      </c>
      <c r="R341" s="38">
        <v>1152.7</v>
      </c>
      <c r="S341" s="61">
        <v>498.6</v>
      </c>
      <c r="T341" s="34">
        <v>383.5</v>
      </c>
      <c r="U341" s="66">
        <v>189.6</v>
      </c>
      <c r="V341" s="34">
        <v>0</v>
      </c>
      <c r="W341" s="34">
        <v>245.3</v>
      </c>
      <c r="X341" s="39" t="s">
        <v>309</v>
      </c>
      <c r="Y341" s="40">
        <v>6</v>
      </c>
      <c r="Z341" s="41" t="s">
        <v>187</v>
      </c>
      <c r="AA341" s="42">
        <v>3937.65</v>
      </c>
      <c r="AB341" s="41" t="s">
        <v>8</v>
      </c>
      <c r="AC341" s="39" t="s">
        <v>312</v>
      </c>
      <c r="AD341" s="43"/>
    </row>
    <row r="342" spans="1:30" s="5" customFormat="1" ht="30" customHeight="1">
      <c r="A342" s="31">
        <v>21</v>
      </c>
      <c r="B342" s="32" t="s">
        <v>38</v>
      </c>
      <c r="C342" s="31">
        <v>1</v>
      </c>
      <c r="D342" s="31">
        <v>105</v>
      </c>
      <c r="E342" s="31">
        <v>1998</v>
      </c>
      <c r="F342" s="33" t="s">
        <v>31</v>
      </c>
      <c r="G342" s="31" t="s">
        <v>22</v>
      </c>
      <c r="H342" s="31">
        <v>6</v>
      </c>
      <c r="I342" s="31">
        <v>6</v>
      </c>
      <c r="J342" s="31">
        <v>90</v>
      </c>
      <c r="K342" s="38">
        <v>3318.6</v>
      </c>
      <c r="L342" s="38">
        <v>6154.8</v>
      </c>
      <c r="M342" s="34">
        <v>6450.6</v>
      </c>
      <c r="N342" s="53">
        <f t="shared" si="106"/>
        <v>6925.000000000001</v>
      </c>
      <c r="O342" s="46">
        <v>7392.7</v>
      </c>
      <c r="P342" s="42">
        <v>32293</v>
      </c>
      <c r="Q342" s="37" t="s">
        <v>41</v>
      </c>
      <c r="R342" s="38">
        <v>1523.6</v>
      </c>
      <c r="S342" s="61">
        <v>745</v>
      </c>
      <c r="T342" s="34">
        <v>573.1</v>
      </c>
      <c r="U342" s="66">
        <v>197.1</v>
      </c>
      <c r="V342" s="34">
        <v>0</v>
      </c>
      <c r="W342" s="34">
        <v>295.8</v>
      </c>
      <c r="X342" s="39" t="s">
        <v>309</v>
      </c>
      <c r="Y342" s="40">
        <v>6</v>
      </c>
      <c r="Z342" s="41" t="s">
        <v>187</v>
      </c>
      <c r="AA342" s="42">
        <v>5416.22</v>
      </c>
      <c r="AB342" s="41" t="s">
        <v>8</v>
      </c>
      <c r="AC342" s="39" t="s">
        <v>312</v>
      </c>
      <c r="AD342" s="43"/>
    </row>
    <row r="343" spans="1:30" s="5" customFormat="1" ht="30" customHeight="1">
      <c r="A343" s="31">
        <v>22</v>
      </c>
      <c r="B343" s="32" t="s">
        <v>38</v>
      </c>
      <c r="C343" s="31">
        <v>1</v>
      </c>
      <c r="D343" s="31">
        <v>106</v>
      </c>
      <c r="E343" s="31">
        <v>2001</v>
      </c>
      <c r="F343" s="33" t="s">
        <v>31</v>
      </c>
      <c r="G343" s="31" t="s">
        <v>22</v>
      </c>
      <c r="H343" s="31">
        <v>3</v>
      </c>
      <c r="I343" s="31">
        <v>5</v>
      </c>
      <c r="J343" s="31">
        <v>48</v>
      </c>
      <c r="K343" s="38">
        <v>1748.5</v>
      </c>
      <c r="L343" s="38">
        <v>2848.8</v>
      </c>
      <c r="M343" s="34">
        <v>3074.4</v>
      </c>
      <c r="N343" s="53">
        <f t="shared" si="106"/>
        <v>3369.3</v>
      </c>
      <c r="O343" s="46">
        <v>3648.5</v>
      </c>
      <c r="P343" s="42">
        <v>16261</v>
      </c>
      <c r="Q343" s="37" t="s">
        <v>23</v>
      </c>
      <c r="R343" s="38">
        <v>1046</v>
      </c>
      <c r="S343" s="61">
        <v>232.2</v>
      </c>
      <c r="T343" s="34">
        <v>178.6</v>
      </c>
      <c r="U343" s="66">
        <v>341.9</v>
      </c>
      <c r="V343" s="34">
        <v>225.6</v>
      </c>
      <c r="W343" s="34">
        <v>0</v>
      </c>
      <c r="X343" s="39" t="s">
        <v>309</v>
      </c>
      <c r="Y343" s="40">
        <v>7</v>
      </c>
      <c r="Z343" s="41" t="s">
        <v>187</v>
      </c>
      <c r="AA343" s="42">
        <v>2506.94</v>
      </c>
      <c r="AB343" s="41" t="s">
        <v>8</v>
      </c>
      <c r="AC343" s="39" t="s">
        <v>312</v>
      </c>
      <c r="AD343" s="43"/>
    </row>
    <row r="344" spans="1:30" s="5" customFormat="1" ht="30" customHeight="1">
      <c r="A344" s="31">
        <v>23</v>
      </c>
      <c r="B344" s="32" t="s">
        <v>67</v>
      </c>
      <c r="C344" s="31">
        <v>1</v>
      </c>
      <c r="D344" s="31">
        <v>36</v>
      </c>
      <c r="E344" s="31">
        <v>2002</v>
      </c>
      <c r="F344" s="33" t="s">
        <v>34</v>
      </c>
      <c r="G344" s="31" t="s">
        <v>22</v>
      </c>
      <c r="H344" s="31">
        <v>2</v>
      </c>
      <c r="I344" s="31">
        <v>4</v>
      </c>
      <c r="J344" s="31">
        <v>48</v>
      </c>
      <c r="K344" s="34">
        <v>2073.3</v>
      </c>
      <c r="L344" s="38">
        <v>2073.3</v>
      </c>
      <c r="M344" s="53">
        <v>2073.3</v>
      </c>
      <c r="N344" s="53">
        <f>L344+T344+U344</f>
        <v>2356</v>
      </c>
      <c r="O344" s="35">
        <v>2908.2</v>
      </c>
      <c r="P344" s="42">
        <v>11938</v>
      </c>
      <c r="Q344" s="37" t="s">
        <v>72</v>
      </c>
      <c r="R344" s="38">
        <v>1132.7</v>
      </c>
      <c r="S344" s="53">
        <v>184.08</v>
      </c>
      <c r="T344" s="42">
        <v>141.6</v>
      </c>
      <c r="U344" s="34">
        <v>141.1</v>
      </c>
      <c r="V344" s="34">
        <v>0</v>
      </c>
      <c r="W344" s="34">
        <v>0</v>
      </c>
      <c r="X344" s="39" t="s">
        <v>128</v>
      </c>
      <c r="Y344" s="40">
        <v>7</v>
      </c>
      <c r="Z344" s="41" t="s">
        <v>113</v>
      </c>
      <c r="AA344" s="42">
        <v>1045.2</v>
      </c>
      <c r="AB344" s="41" t="s">
        <v>8</v>
      </c>
      <c r="AC344" s="39" t="s">
        <v>76</v>
      </c>
      <c r="AD344" s="43"/>
    </row>
    <row r="345" spans="1:30" s="5" customFormat="1" ht="30" customHeight="1">
      <c r="A345" s="31">
        <v>24</v>
      </c>
      <c r="B345" s="32" t="s">
        <v>67</v>
      </c>
      <c r="C345" s="31">
        <v>1</v>
      </c>
      <c r="D345" s="31">
        <v>38</v>
      </c>
      <c r="E345" s="31">
        <v>1992</v>
      </c>
      <c r="F345" s="33" t="s">
        <v>16</v>
      </c>
      <c r="G345" s="31" t="s">
        <v>5</v>
      </c>
      <c r="H345" s="31">
        <v>1</v>
      </c>
      <c r="I345" s="31">
        <v>2</v>
      </c>
      <c r="J345" s="31">
        <v>52</v>
      </c>
      <c r="K345" s="34">
        <v>640.9</v>
      </c>
      <c r="L345" s="38">
        <v>640.9</v>
      </c>
      <c r="M345" s="53">
        <v>640.9000000000001</v>
      </c>
      <c r="N345" s="53">
        <f t="shared" si="106"/>
        <v>1013.3</v>
      </c>
      <c r="O345" s="35">
        <v>1013.3</v>
      </c>
      <c r="P345" s="42">
        <v>3343</v>
      </c>
      <c r="Q345" s="37" t="s">
        <v>73</v>
      </c>
      <c r="R345" s="38">
        <v>758.4</v>
      </c>
      <c r="S345" s="53">
        <v>33.800000000000004</v>
      </c>
      <c r="T345" s="42">
        <v>26</v>
      </c>
      <c r="U345" s="34">
        <v>346.4</v>
      </c>
      <c r="V345" s="34">
        <v>0</v>
      </c>
      <c r="W345" s="53">
        <v>0</v>
      </c>
      <c r="X345" s="39" t="s">
        <v>128</v>
      </c>
      <c r="Y345" s="40">
        <v>27</v>
      </c>
      <c r="Z345" s="41" t="s">
        <v>138</v>
      </c>
      <c r="AA345" s="42">
        <v>1004.7</v>
      </c>
      <c r="AB345" s="41" t="s">
        <v>58</v>
      </c>
      <c r="AC345" s="39" t="s">
        <v>76</v>
      </c>
      <c r="AD345" s="43"/>
    </row>
    <row r="346" spans="1:30" s="103" customFormat="1" ht="30" customHeight="1">
      <c r="A346" s="31">
        <v>25</v>
      </c>
      <c r="B346" s="32" t="s">
        <v>38</v>
      </c>
      <c r="C346" s="31">
        <v>1</v>
      </c>
      <c r="D346" s="31">
        <v>43</v>
      </c>
      <c r="E346" s="31">
        <v>1989</v>
      </c>
      <c r="F346" s="33" t="s">
        <v>7</v>
      </c>
      <c r="G346" s="31" t="s">
        <v>5</v>
      </c>
      <c r="H346" s="31">
        <v>1</v>
      </c>
      <c r="I346" s="31">
        <v>2</v>
      </c>
      <c r="J346" s="31">
        <v>27</v>
      </c>
      <c r="K346" s="34">
        <v>574.2</v>
      </c>
      <c r="L346" s="38">
        <v>574.2</v>
      </c>
      <c r="M346" s="53">
        <v>574.2</v>
      </c>
      <c r="N346" s="53">
        <f t="shared" si="106"/>
        <v>919.1000000000001</v>
      </c>
      <c r="O346" s="35">
        <v>919.1</v>
      </c>
      <c r="P346" s="42">
        <v>2834</v>
      </c>
      <c r="Q346" s="37" t="s">
        <v>140</v>
      </c>
      <c r="R346" s="38">
        <v>660.3</v>
      </c>
      <c r="S346" s="53">
        <v>63.31000000000001</v>
      </c>
      <c r="T346" s="42">
        <v>48.7</v>
      </c>
      <c r="U346" s="34">
        <v>296.2</v>
      </c>
      <c r="V346" s="34">
        <v>0</v>
      </c>
      <c r="W346" s="34">
        <v>0</v>
      </c>
      <c r="X346" s="39" t="s">
        <v>279</v>
      </c>
      <c r="Y346" s="40">
        <v>31</v>
      </c>
      <c r="Z346" s="41" t="s">
        <v>139</v>
      </c>
      <c r="AA346" s="42">
        <v>1693.6</v>
      </c>
      <c r="AB346" s="41" t="s">
        <v>58</v>
      </c>
      <c r="AC346" s="39" t="s">
        <v>76</v>
      </c>
      <c r="AD346" s="43"/>
    </row>
    <row r="347" spans="1:30" s="103" customFormat="1" ht="30" customHeight="1">
      <c r="A347" s="31"/>
      <c r="B347" s="72" t="s">
        <v>361</v>
      </c>
      <c r="C347" s="71">
        <f>SUM(C329,C331:C332,C333:C334,C335:C336,C335:C336)</f>
        <v>9</v>
      </c>
      <c r="D347" s="71"/>
      <c r="E347" s="71"/>
      <c r="F347" s="71"/>
      <c r="G347" s="71"/>
      <c r="H347" s="71">
        <f aca="true" t="shared" si="107" ref="H347:AA347">SUM(H329,H331:H332,H333:H334,H335:H336,H335:H336)</f>
        <v>18</v>
      </c>
      <c r="I347" s="71"/>
      <c r="J347" s="71">
        <f t="shared" si="107"/>
        <v>144</v>
      </c>
      <c r="K347" s="73">
        <f t="shared" si="107"/>
        <v>4495.3</v>
      </c>
      <c r="L347" s="73">
        <f t="shared" si="107"/>
        <v>8007.1</v>
      </c>
      <c r="M347" s="73">
        <f t="shared" si="107"/>
        <v>8574.1</v>
      </c>
      <c r="N347" s="73">
        <f t="shared" si="107"/>
        <v>9569.599999999999</v>
      </c>
      <c r="O347" s="73">
        <f t="shared" si="107"/>
        <v>10323.11</v>
      </c>
      <c r="P347" s="73">
        <f t="shared" si="107"/>
        <v>31383</v>
      </c>
      <c r="Q347" s="71"/>
      <c r="R347" s="73">
        <f t="shared" si="107"/>
        <v>6790.099999999999</v>
      </c>
      <c r="S347" s="73">
        <f t="shared" si="107"/>
        <v>808.2099999999999</v>
      </c>
      <c r="T347" s="73">
        <f t="shared" si="107"/>
        <v>621.6999999999999</v>
      </c>
      <c r="U347" s="73">
        <f t="shared" si="107"/>
        <v>940.8000000000001</v>
      </c>
      <c r="V347" s="73">
        <f t="shared" si="107"/>
        <v>567</v>
      </c>
      <c r="W347" s="73">
        <f t="shared" si="107"/>
        <v>0</v>
      </c>
      <c r="X347" s="71"/>
      <c r="Y347" s="71"/>
      <c r="Z347" s="71"/>
      <c r="AA347" s="73">
        <f t="shared" si="107"/>
        <v>12386.199999999999</v>
      </c>
      <c r="AB347" s="71"/>
      <c r="AC347" s="71"/>
      <c r="AD347" s="71"/>
    </row>
    <row r="348" spans="1:30" s="103" customFormat="1" ht="30" customHeight="1">
      <c r="A348" s="71"/>
      <c r="B348" s="72" t="s">
        <v>270</v>
      </c>
      <c r="C348" s="71">
        <f>SUM(C322:C346)</f>
        <v>25</v>
      </c>
      <c r="D348" s="71"/>
      <c r="E348" s="71"/>
      <c r="F348" s="71"/>
      <c r="G348" s="71"/>
      <c r="H348" s="71">
        <f>SUM(H322:H346)</f>
        <v>67</v>
      </c>
      <c r="I348" s="71"/>
      <c r="J348" s="71">
        <f aca="true" t="shared" si="108" ref="J348:P348">SUM(J322:J346)</f>
        <v>826</v>
      </c>
      <c r="K348" s="73">
        <f t="shared" si="108"/>
        <v>25596.1</v>
      </c>
      <c r="L348" s="73">
        <f t="shared" si="108"/>
        <v>43387.00000000001</v>
      </c>
      <c r="M348" s="73">
        <f t="shared" si="108"/>
        <v>45853.6</v>
      </c>
      <c r="N348" s="53">
        <f t="shared" si="106"/>
        <v>51102.30000000001</v>
      </c>
      <c r="O348" s="74">
        <f t="shared" si="108"/>
        <v>55089.28999999999</v>
      </c>
      <c r="P348" s="73">
        <f t="shared" si="108"/>
        <v>211869.4</v>
      </c>
      <c r="Q348" s="73"/>
      <c r="R348" s="73">
        <f aca="true" t="shared" si="109" ref="R348:W348">SUM(R322:R346)</f>
        <v>22950.100000000002</v>
      </c>
      <c r="S348" s="73">
        <f t="shared" si="109"/>
        <v>4956.75</v>
      </c>
      <c r="T348" s="73">
        <f t="shared" si="109"/>
        <v>3812.7999999999997</v>
      </c>
      <c r="U348" s="73">
        <f t="shared" si="109"/>
        <v>3902.5</v>
      </c>
      <c r="V348" s="73">
        <f t="shared" si="109"/>
        <v>2073.5</v>
      </c>
      <c r="W348" s="73">
        <f t="shared" si="109"/>
        <v>541.1</v>
      </c>
      <c r="X348" s="127"/>
      <c r="Y348" s="102"/>
      <c r="Z348" s="102"/>
      <c r="AA348" s="101">
        <f>SUM(AA322:AA346)</f>
        <v>46199.85999999999</v>
      </c>
      <c r="AB348" s="102"/>
      <c r="AC348" s="127"/>
      <c r="AD348" s="43"/>
    </row>
    <row r="349" spans="1:30" s="103" customFormat="1" ht="30" customHeight="1">
      <c r="A349" s="71"/>
      <c r="B349" s="72" t="s">
        <v>283</v>
      </c>
      <c r="C349" s="71">
        <f>SUM(C322,C323,C325,C326:C332,C333,C334:C336,C346)</f>
        <v>15</v>
      </c>
      <c r="D349" s="71"/>
      <c r="E349" s="71"/>
      <c r="F349" s="71"/>
      <c r="G349" s="71"/>
      <c r="H349" s="71">
        <f aca="true" t="shared" si="110" ref="H349:AA349">SUM(H322,H323,H325,H326:H332,H333,H334:H336,H346)</f>
        <v>35</v>
      </c>
      <c r="I349" s="71"/>
      <c r="J349" s="71">
        <f t="shared" si="110"/>
        <v>299</v>
      </c>
      <c r="K349" s="73">
        <f t="shared" si="110"/>
        <v>7719.5999999999985</v>
      </c>
      <c r="L349" s="73">
        <f t="shared" si="110"/>
        <v>13892.699999999999</v>
      </c>
      <c r="M349" s="73">
        <f t="shared" si="110"/>
        <v>14396.699999999999</v>
      </c>
      <c r="N349" s="53">
        <f t="shared" si="106"/>
        <v>16696.8</v>
      </c>
      <c r="O349" s="73">
        <f t="shared" si="110"/>
        <v>17641.749999999996</v>
      </c>
      <c r="P349" s="73">
        <f t="shared" si="110"/>
        <v>53074</v>
      </c>
      <c r="Q349" s="73"/>
      <c r="R349" s="73">
        <f t="shared" si="110"/>
        <v>12007.800000000001</v>
      </c>
      <c r="S349" s="73">
        <f t="shared" si="110"/>
        <v>1973.7599999999998</v>
      </c>
      <c r="T349" s="73">
        <f t="shared" si="110"/>
        <v>1518.2</v>
      </c>
      <c r="U349" s="73">
        <f t="shared" si="110"/>
        <v>1285.9</v>
      </c>
      <c r="V349" s="73">
        <f t="shared" si="110"/>
        <v>504</v>
      </c>
      <c r="W349" s="73">
        <f t="shared" si="110"/>
        <v>0</v>
      </c>
      <c r="X349" s="73"/>
      <c r="Y349" s="73"/>
      <c r="Z349" s="73"/>
      <c r="AA349" s="73">
        <f t="shared" si="110"/>
        <v>19882.899999999998</v>
      </c>
      <c r="AB349" s="73"/>
      <c r="AC349" s="73"/>
      <c r="AD349" s="73"/>
    </row>
    <row r="350" spans="1:30" s="103" customFormat="1" ht="30" customHeight="1">
      <c r="A350" s="71"/>
      <c r="B350" s="72" t="s">
        <v>215</v>
      </c>
      <c r="C350" s="71">
        <f>SUM(C345)</f>
        <v>1</v>
      </c>
      <c r="D350" s="71"/>
      <c r="E350" s="71"/>
      <c r="F350" s="71"/>
      <c r="G350" s="71"/>
      <c r="H350" s="71">
        <f aca="true" t="shared" si="111" ref="H350:AA350">SUM(H345)</f>
        <v>1</v>
      </c>
      <c r="I350" s="71"/>
      <c r="J350" s="71">
        <f t="shared" si="111"/>
        <v>52</v>
      </c>
      <c r="K350" s="73">
        <f t="shared" si="111"/>
        <v>640.9</v>
      </c>
      <c r="L350" s="73">
        <f t="shared" si="111"/>
        <v>640.9</v>
      </c>
      <c r="M350" s="73">
        <f t="shared" si="111"/>
        <v>640.9000000000001</v>
      </c>
      <c r="N350" s="53">
        <f t="shared" si="106"/>
        <v>1013.3</v>
      </c>
      <c r="O350" s="73">
        <f t="shared" si="111"/>
        <v>1013.3</v>
      </c>
      <c r="P350" s="73">
        <f t="shared" si="111"/>
        <v>3343</v>
      </c>
      <c r="Q350" s="71"/>
      <c r="R350" s="73">
        <f t="shared" si="111"/>
        <v>758.4</v>
      </c>
      <c r="S350" s="73">
        <f t="shared" si="111"/>
        <v>33.800000000000004</v>
      </c>
      <c r="T350" s="73">
        <f t="shared" si="111"/>
        <v>26</v>
      </c>
      <c r="U350" s="73">
        <f t="shared" si="111"/>
        <v>346.4</v>
      </c>
      <c r="V350" s="73">
        <f t="shared" si="111"/>
        <v>0</v>
      </c>
      <c r="W350" s="73">
        <f t="shared" si="111"/>
        <v>0</v>
      </c>
      <c r="X350" s="71"/>
      <c r="Y350" s="71"/>
      <c r="Z350" s="71"/>
      <c r="AA350" s="73">
        <f t="shared" si="111"/>
        <v>1004.7</v>
      </c>
      <c r="AB350" s="71"/>
      <c r="AC350" s="71"/>
      <c r="AD350" s="71"/>
    </row>
    <row r="351" spans="1:30" s="103" customFormat="1" ht="30" customHeight="1">
      <c r="A351" s="71"/>
      <c r="B351" s="72" t="s">
        <v>271</v>
      </c>
      <c r="C351" s="71">
        <f>SUM(C344)</f>
        <v>1</v>
      </c>
      <c r="D351" s="71"/>
      <c r="E351" s="71"/>
      <c r="F351" s="71"/>
      <c r="G351" s="71"/>
      <c r="H351" s="71">
        <f>SUM(H344)</f>
        <v>2</v>
      </c>
      <c r="I351" s="71"/>
      <c r="J351" s="71">
        <f aca="true" t="shared" si="112" ref="J351:P351">SUM(J344)</f>
        <v>48</v>
      </c>
      <c r="K351" s="73">
        <f t="shared" si="112"/>
        <v>2073.3</v>
      </c>
      <c r="L351" s="73">
        <f t="shared" si="112"/>
        <v>2073.3</v>
      </c>
      <c r="M351" s="73">
        <f t="shared" si="112"/>
        <v>2073.3</v>
      </c>
      <c r="N351" s="53">
        <f t="shared" si="106"/>
        <v>2356</v>
      </c>
      <c r="O351" s="74">
        <f t="shared" si="112"/>
        <v>2908.2</v>
      </c>
      <c r="P351" s="73">
        <f t="shared" si="112"/>
        <v>11938</v>
      </c>
      <c r="Q351" s="71"/>
      <c r="R351" s="73">
        <f aca="true" t="shared" si="113" ref="R351:W351">SUM(R344)</f>
        <v>1132.7</v>
      </c>
      <c r="S351" s="73">
        <f t="shared" si="113"/>
        <v>184.08</v>
      </c>
      <c r="T351" s="73">
        <f t="shared" si="113"/>
        <v>141.6</v>
      </c>
      <c r="U351" s="73">
        <f t="shared" si="113"/>
        <v>141.1</v>
      </c>
      <c r="V351" s="73">
        <f t="shared" si="113"/>
        <v>0</v>
      </c>
      <c r="W351" s="73">
        <f t="shared" si="113"/>
        <v>0</v>
      </c>
      <c r="X351" s="71"/>
      <c r="Y351" s="71"/>
      <c r="Z351" s="71"/>
      <c r="AA351" s="73">
        <f>SUM(AA344)</f>
        <v>1045.2</v>
      </c>
      <c r="AB351" s="71"/>
      <c r="AC351" s="71"/>
      <c r="AD351" s="43"/>
    </row>
    <row r="352" spans="1:30" s="103" customFormat="1" ht="30" customHeight="1">
      <c r="A352" s="71"/>
      <c r="B352" s="72" t="s">
        <v>214</v>
      </c>
      <c r="C352" s="71">
        <f>SUM(C338)</f>
        <v>1</v>
      </c>
      <c r="D352" s="71"/>
      <c r="E352" s="71"/>
      <c r="F352" s="71"/>
      <c r="G352" s="71"/>
      <c r="H352" s="71">
        <f aca="true" t="shared" si="114" ref="H352:AA352">SUM(H338)</f>
        <v>5</v>
      </c>
      <c r="I352" s="71"/>
      <c r="J352" s="71">
        <f t="shared" si="114"/>
        <v>99</v>
      </c>
      <c r="K352" s="73">
        <f t="shared" si="114"/>
        <v>3372.2</v>
      </c>
      <c r="L352" s="73">
        <f t="shared" si="114"/>
        <v>6111.8</v>
      </c>
      <c r="M352" s="73">
        <f t="shared" si="114"/>
        <v>6999.5</v>
      </c>
      <c r="N352" s="53">
        <f t="shared" si="106"/>
        <v>7381.9</v>
      </c>
      <c r="O352" s="73">
        <f t="shared" si="114"/>
        <v>8384.3</v>
      </c>
      <c r="P352" s="73">
        <f t="shared" si="114"/>
        <v>34872</v>
      </c>
      <c r="Q352" s="71"/>
      <c r="R352" s="73">
        <f t="shared" si="114"/>
        <v>1722</v>
      </c>
      <c r="S352" s="73">
        <f t="shared" si="114"/>
        <v>497.1</v>
      </c>
      <c r="T352" s="73">
        <f t="shared" si="114"/>
        <v>382.4</v>
      </c>
      <c r="U352" s="73">
        <f t="shared" si="114"/>
        <v>887.7</v>
      </c>
      <c r="V352" s="73">
        <f t="shared" si="114"/>
        <v>887.7</v>
      </c>
      <c r="W352" s="73">
        <f t="shared" si="114"/>
        <v>0</v>
      </c>
      <c r="X352" s="71"/>
      <c r="Y352" s="71"/>
      <c r="Z352" s="71"/>
      <c r="AA352" s="73">
        <f t="shared" si="114"/>
        <v>5378.38</v>
      </c>
      <c r="AB352" s="71"/>
      <c r="AC352" s="71"/>
      <c r="AD352" s="71"/>
    </row>
    <row r="353" spans="1:30" s="103" customFormat="1" ht="30" customHeight="1">
      <c r="A353" s="71"/>
      <c r="B353" s="72" t="s">
        <v>307</v>
      </c>
      <c r="C353" s="71">
        <f>SUM(C341:C343)</f>
        <v>3</v>
      </c>
      <c r="D353" s="71"/>
      <c r="E353" s="71"/>
      <c r="F353" s="71"/>
      <c r="G353" s="71"/>
      <c r="H353" s="71">
        <f aca="true" t="shared" si="115" ref="H353:AA353">SUM(H341:H343)</f>
        <v>13</v>
      </c>
      <c r="I353" s="71"/>
      <c r="J353" s="71">
        <f>SUM(J341:J343)</f>
        <v>201</v>
      </c>
      <c r="K353" s="73">
        <f t="shared" si="115"/>
        <v>7541.7</v>
      </c>
      <c r="L353" s="73">
        <f t="shared" si="115"/>
        <v>13478.2</v>
      </c>
      <c r="M353" s="73">
        <f t="shared" si="115"/>
        <v>14244.9</v>
      </c>
      <c r="N353" s="53">
        <f t="shared" si="106"/>
        <v>15342.000000000002</v>
      </c>
      <c r="O353" s="73">
        <f t="shared" si="115"/>
        <v>16449.3</v>
      </c>
      <c r="P353" s="73">
        <f t="shared" si="115"/>
        <v>73201</v>
      </c>
      <c r="Q353" s="71"/>
      <c r="R353" s="73">
        <f t="shared" si="115"/>
        <v>3722.3</v>
      </c>
      <c r="S353" s="73">
        <f t="shared" si="115"/>
        <v>1475.8</v>
      </c>
      <c r="T353" s="73">
        <f t="shared" si="115"/>
        <v>1135.2</v>
      </c>
      <c r="U353" s="73">
        <f t="shared" si="115"/>
        <v>728.5999999999999</v>
      </c>
      <c r="V353" s="73">
        <f t="shared" si="115"/>
        <v>225.6</v>
      </c>
      <c r="W353" s="73">
        <f t="shared" si="115"/>
        <v>541.1</v>
      </c>
      <c r="X353" s="71"/>
      <c r="Y353" s="71"/>
      <c r="Z353" s="71"/>
      <c r="AA353" s="73">
        <f t="shared" si="115"/>
        <v>11860.810000000001</v>
      </c>
      <c r="AB353" s="71"/>
      <c r="AC353" s="71"/>
      <c r="AD353" s="71"/>
    </row>
    <row r="354" spans="1:30" s="103" customFormat="1" ht="30" customHeight="1">
      <c r="A354" s="71"/>
      <c r="B354" s="72" t="s">
        <v>211</v>
      </c>
      <c r="C354" s="71">
        <f>SUM(C337,C339)</f>
        <v>2</v>
      </c>
      <c r="D354" s="71"/>
      <c r="E354" s="71"/>
      <c r="F354" s="71"/>
      <c r="G354" s="71"/>
      <c r="H354" s="71">
        <f>SUM(H337,H339)</f>
        <v>6</v>
      </c>
      <c r="I354" s="71"/>
      <c r="J354" s="71">
        <f aca="true" t="shared" si="116" ref="J354:P354">SUM(J337,J339)</f>
        <v>87</v>
      </c>
      <c r="K354" s="73">
        <f t="shared" si="116"/>
        <v>3228.5</v>
      </c>
      <c r="L354" s="73">
        <f t="shared" si="116"/>
        <v>5276.9</v>
      </c>
      <c r="M354" s="73">
        <f t="shared" si="116"/>
        <v>5522.1</v>
      </c>
      <c r="N354" s="53">
        <f t="shared" si="106"/>
        <v>6044.6</v>
      </c>
      <c r="O354" s="74">
        <f t="shared" si="116"/>
        <v>6289.8</v>
      </c>
      <c r="P354" s="73">
        <f t="shared" si="116"/>
        <v>28157.4</v>
      </c>
      <c r="Q354" s="71"/>
      <c r="R354" s="73">
        <f aca="true" t="shared" si="117" ref="R354:W354">SUM(R337,R339)</f>
        <v>1957.2</v>
      </c>
      <c r="S354" s="73">
        <f t="shared" si="117"/>
        <v>480.47</v>
      </c>
      <c r="T354" s="73">
        <f t="shared" si="117"/>
        <v>369.6</v>
      </c>
      <c r="U354" s="73">
        <f t="shared" si="117"/>
        <v>398.1</v>
      </c>
      <c r="V354" s="73">
        <f t="shared" si="117"/>
        <v>393.2</v>
      </c>
      <c r="W354" s="73">
        <f t="shared" si="117"/>
        <v>0</v>
      </c>
      <c r="X354" s="71"/>
      <c r="Y354" s="71"/>
      <c r="Z354" s="71"/>
      <c r="AA354" s="73">
        <f>SUM(AA337,AA339)</f>
        <v>4643.67</v>
      </c>
      <c r="AB354" s="71"/>
      <c r="AC354" s="71"/>
      <c r="AD354" s="43"/>
    </row>
    <row r="355" spans="1:30" s="5" customFormat="1" ht="30" customHeight="1">
      <c r="A355" s="71"/>
      <c r="B355" s="72" t="s">
        <v>210</v>
      </c>
      <c r="C355" s="71">
        <f>SUM(C324,C340)</f>
        <v>2</v>
      </c>
      <c r="D355" s="71"/>
      <c r="E355" s="71"/>
      <c r="F355" s="71"/>
      <c r="G355" s="71"/>
      <c r="H355" s="71">
        <f aca="true" t="shared" si="118" ref="H355:AA355">SUM(H324,H340)</f>
        <v>5</v>
      </c>
      <c r="I355" s="71"/>
      <c r="J355" s="71">
        <f t="shared" si="118"/>
        <v>40</v>
      </c>
      <c r="K355" s="73">
        <f t="shared" si="118"/>
        <v>1019.9</v>
      </c>
      <c r="L355" s="73">
        <f t="shared" si="118"/>
        <v>1913.2</v>
      </c>
      <c r="M355" s="73">
        <f t="shared" si="118"/>
        <v>1976.2</v>
      </c>
      <c r="N355" s="53">
        <f t="shared" si="106"/>
        <v>2267.7</v>
      </c>
      <c r="O355" s="73">
        <f t="shared" si="118"/>
        <v>2402.6400000000003</v>
      </c>
      <c r="P355" s="73">
        <f t="shared" si="118"/>
        <v>7284</v>
      </c>
      <c r="Q355" s="71"/>
      <c r="R355" s="73">
        <f t="shared" si="118"/>
        <v>1649.6999999999998</v>
      </c>
      <c r="S355" s="73">
        <f t="shared" si="118"/>
        <v>311.74</v>
      </c>
      <c r="T355" s="73">
        <f t="shared" si="118"/>
        <v>239.8</v>
      </c>
      <c r="U355" s="73">
        <f t="shared" si="118"/>
        <v>114.7</v>
      </c>
      <c r="V355" s="73">
        <f t="shared" si="118"/>
        <v>63</v>
      </c>
      <c r="W355" s="73">
        <f t="shared" si="118"/>
        <v>0</v>
      </c>
      <c r="X355" s="71"/>
      <c r="Y355" s="71"/>
      <c r="Z355" s="71"/>
      <c r="AA355" s="73">
        <f t="shared" si="118"/>
        <v>2384.2</v>
      </c>
      <c r="AB355" s="71"/>
      <c r="AC355" s="71"/>
      <c r="AD355" s="71"/>
    </row>
    <row r="356" spans="1:31" s="5" customFormat="1" ht="30" customHeight="1">
      <c r="A356" s="31">
        <v>1</v>
      </c>
      <c r="B356" s="32" t="s">
        <v>39</v>
      </c>
      <c r="C356" s="59">
        <v>1</v>
      </c>
      <c r="D356" s="31">
        <v>62</v>
      </c>
      <c r="E356" s="31">
        <v>1989</v>
      </c>
      <c r="F356" s="33" t="s">
        <v>7</v>
      </c>
      <c r="G356" s="31" t="s">
        <v>5</v>
      </c>
      <c r="H356" s="31">
        <v>2</v>
      </c>
      <c r="I356" s="31">
        <v>2</v>
      </c>
      <c r="J356" s="31">
        <v>16</v>
      </c>
      <c r="K356" s="38">
        <v>499.1</v>
      </c>
      <c r="L356" s="38">
        <v>895.5</v>
      </c>
      <c r="M356" s="34">
        <v>927.9</v>
      </c>
      <c r="N356" s="53">
        <f t="shared" si="106"/>
        <v>1071.2</v>
      </c>
      <c r="O356" s="46">
        <v>1103.4</v>
      </c>
      <c r="P356" s="42">
        <v>3526</v>
      </c>
      <c r="Q356" s="37" t="s">
        <v>4</v>
      </c>
      <c r="R356" s="38">
        <v>812.8</v>
      </c>
      <c r="S356" s="34">
        <f>T356*1.3</f>
        <v>91.13</v>
      </c>
      <c r="T356" s="34">
        <v>70.1</v>
      </c>
      <c r="U356" s="66">
        <v>105.6</v>
      </c>
      <c r="V356" s="34">
        <v>63</v>
      </c>
      <c r="W356" s="34">
        <v>0</v>
      </c>
      <c r="X356" s="39" t="s">
        <v>78</v>
      </c>
      <c r="Y356" s="40">
        <v>29</v>
      </c>
      <c r="Z356" s="41" t="s">
        <v>142</v>
      </c>
      <c r="AA356" s="70">
        <v>1493.5</v>
      </c>
      <c r="AB356" s="41" t="s">
        <v>58</v>
      </c>
      <c r="AC356" s="39" t="s">
        <v>153</v>
      </c>
      <c r="AD356" s="43"/>
      <c r="AE356" s="51"/>
    </row>
    <row r="357" spans="1:31" s="5" customFormat="1" ht="30" customHeight="1">
      <c r="A357" s="31">
        <v>2</v>
      </c>
      <c r="B357" s="32" t="s">
        <v>39</v>
      </c>
      <c r="C357" s="31">
        <v>1</v>
      </c>
      <c r="D357" s="31">
        <v>63</v>
      </c>
      <c r="E357" s="31">
        <v>1989</v>
      </c>
      <c r="F357" s="33" t="s">
        <v>7</v>
      </c>
      <c r="G357" s="31" t="s">
        <v>5</v>
      </c>
      <c r="H357" s="31">
        <v>2</v>
      </c>
      <c r="I357" s="31">
        <v>2</v>
      </c>
      <c r="J357" s="31">
        <v>16</v>
      </c>
      <c r="K357" s="38">
        <v>504.3</v>
      </c>
      <c r="L357" s="38">
        <v>902.1</v>
      </c>
      <c r="M357" s="34">
        <v>965.1</v>
      </c>
      <c r="N357" s="53">
        <f t="shared" si="106"/>
        <v>1074.3000000000002</v>
      </c>
      <c r="O357" s="46">
        <v>1158.06</v>
      </c>
      <c r="P357" s="42">
        <v>3503</v>
      </c>
      <c r="Q357" s="37" t="s">
        <v>4</v>
      </c>
      <c r="R357" s="38">
        <v>701.7</v>
      </c>
      <c r="S357" s="34">
        <v>89.96</v>
      </c>
      <c r="T357" s="34">
        <v>69.2</v>
      </c>
      <c r="U357" s="34">
        <v>103</v>
      </c>
      <c r="V357" s="34">
        <v>63</v>
      </c>
      <c r="W357" s="34">
        <v>0</v>
      </c>
      <c r="X357" s="39" t="s">
        <v>279</v>
      </c>
      <c r="Y357" s="40">
        <v>36</v>
      </c>
      <c r="Z357" s="41" t="s">
        <v>141</v>
      </c>
      <c r="AA357" s="42">
        <v>987.2</v>
      </c>
      <c r="AB357" s="41" t="s">
        <v>8</v>
      </c>
      <c r="AC357" s="39" t="s">
        <v>76</v>
      </c>
      <c r="AD357" s="43" t="s">
        <v>202</v>
      </c>
      <c r="AE357" s="51"/>
    </row>
    <row r="358" spans="1:31" s="5" customFormat="1" ht="30" customHeight="1">
      <c r="A358" s="31">
        <v>3</v>
      </c>
      <c r="B358" s="32" t="s">
        <v>39</v>
      </c>
      <c r="C358" s="31">
        <v>1</v>
      </c>
      <c r="D358" s="31">
        <v>64</v>
      </c>
      <c r="E358" s="31">
        <v>1989</v>
      </c>
      <c r="F358" s="33" t="s">
        <v>7</v>
      </c>
      <c r="G358" s="31" t="s">
        <v>5</v>
      </c>
      <c r="H358" s="31">
        <v>2</v>
      </c>
      <c r="I358" s="31">
        <v>2</v>
      </c>
      <c r="J358" s="31">
        <v>16</v>
      </c>
      <c r="K358" s="38">
        <v>485.9</v>
      </c>
      <c r="L358" s="38">
        <v>894.2</v>
      </c>
      <c r="M358" s="34">
        <v>957.2</v>
      </c>
      <c r="N358" s="53">
        <f t="shared" si="106"/>
        <v>1072</v>
      </c>
      <c r="O358" s="46">
        <v>1155.8</v>
      </c>
      <c r="P358" s="42">
        <v>3570</v>
      </c>
      <c r="Q358" s="37" t="s">
        <v>4</v>
      </c>
      <c r="R358" s="38">
        <v>833.7</v>
      </c>
      <c r="S358" s="34">
        <v>90.2</v>
      </c>
      <c r="T358" s="34">
        <v>69.4</v>
      </c>
      <c r="U358" s="66">
        <v>108.4</v>
      </c>
      <c r="V358" s="34">
        <v>63</v>
      </c>
      <c r="W358" s="34">
        <v>0</v>
      </c>
      <c r="X358" s="39" t="s">
        <v>306</v>
      </c>
      <c r="Y358" s="40">
        <v>30</v>
      </c>
      <c r="Z358" s="41" t="s">
        <v>141</v>
      </c>
      <c r="AA358" s="42">
        <v>964.6</v>
      </c>
      <c r="AB358" s="41" t="s">
        <v>8</v>
      </c>
      <c r="AC358" s="39" t="s">
        <v>312</v>
      </c>
      <c r="AD358" s="43" t="s">
        <v>202</v>
      </c>
      <c r="AE358" s="51"/>
    </row>
    <row r="359" spans="1:31" s="5" customFormat="1" ht="30" customHeight="1">
      <c r="A359" s="31">
        <v>4</v>
      </c>
      <c r="B359" s="32" t="s">
        <v>39</v>
      </c>
      <c r="C359" s="31">
        <v>1</v>
      </c>
      <c r="D359" s="31">
        <v>65</v>
      </c>
      <c r="E359" s="31">
        <v>1989</v>
      </c>
      <c r="F359" s="33" t="s">
        <v>7</v>
      </c>
      <c r="G359" s="31" t="s">
        <v>5</v>
      </c>
      <c r="H359" s="31">
        <v>2</v>
      </c>
      <c r="I359" s="31">
        <v>2</v>
      </c>
      <c r="J359" s="31">
        <v>16</v>
      </c>
      <c r="K359" s="38">
        <v>495.9</v>
      </c>
      <c r="L359" s="38">
        <v>892.8</v>
      </c>
      <c r="M359" s="34">
        <v>955.8</v>
      </c>
      <c r="N359" s="53">
        <f t="shared" si="106"/>
        <v>1066.3</v>
      </c>
      <c r="O359" s="46">
        <v>1150.09</v>
      </c>
      <c r="P359" s="42">
        <v>3562</v>
      </c>
      <c r="Q359" s="37" t="s">
        <v>4</v>
      </c>
      <c r="R359" s="38">
        <v>831.9</v>
      </c>
      <c r="S359" s="34">
        <v>90.09</v>
      </c>
      <c r="T359" s="34">
        <v>69.3</v>
      </c>
      <c r="U359" s="34">
        <v>104.2</v>
      </c>
      <c r="V359" s="34">
        <v>63</v>
      </c>
      <c r="W359" s="34">
        <v>0</v>
      </c>
      <c r="X359" s="39" t="s">
        <v>279</v>
      </c>
      <c r="Y359" s="40">
        <v>38</v>
      </c>
      <c r="Z359" s="41" t="s">
        <v>141</v>
      </c>
      <c r="AA359" s="42">
        <v>1016.7</v>
      </c>
      <c r="AB359" s="41" t="s">
        <v>8</v>
      </c>
      <c r="AC359" s="39" t="s">
        <v>76</v>
      </c>
      <c r="AD359" s="43" t="s">
        <v>202</v>
      </c>
      <c r="AE359" s="51"/>
    </row>
    <row r="360" spans="1:31" s="5" customFormat="1" ht="30" customHeight="1">
      <c r="A360" s="31">
        <v>5</v>
      </c>
      <c r="B360" s="32" t="s">
        <v>39</v>
      </c>
      <c r="C360" s="31">
        <v>1</v>
      </c>
      <c r="D360" s="31">
        <v>66</v>
      </c>
      <c r="E360" s="31">
        <v>1989</v>
      </c>
      <c r="F360" s="33" t="s">
        <v>7</v>
      </c>
      <c r="G360" s="31" t="s">
        <v>5</v>
      </c>
      <c r="H360" s="31">
        <v>2</v>
      </c>
      <c r="I360" s="31">
        <v>2</v>
      </c>
      <c r="J360" s="31">
        <v>16</v>
      </c>
      <c r="K360" s="38">
        <v>497.4</v>
      </c>
      <c r="L360" s="38">
        <v>891.4</v>
      </c>
      <c r="M360" s="34">
        <v>954.4</v>
      </c>
      <c r="N360" s="53">
        <f t="shared" si="106"/>
        <v>1069</v>
      </c>
      <c r="O360" s="46">
        <v>1153.12</v>
      </c>
      <c r="P360" s="42">
        <v>3573</v>
      </c>
      <c r="Q360" s="37" t="s">
        <v>4</v>
      </c>
      <c r="R360" s="38">
        <v>787.4</v>
      </c>
      <c r="S360" s="34">
        <v>91.52</v>
      </c>
      <c r="T360" s="34">
        <v>70.4</v>
      </c>
      <c r="U360" s="34">
        <v>107.2</v>
      </c>
      <c r="V360" s="34">
        <v>63</v>
      </c>
      <c r="W360" s="34">
        <v>0</v>
      </c>
      <c r="X360" s="39" t="s">
        <v>279</v>
      </c>
      <c r="Y360" s="40">
        <v>28</v>
      </c>
      <c r="Z360" s="41" t="s">
        <v>141</v>
      </c>
      <c r="AA360" s="42">
        <v>1144.8</v>
      </c>
      <c r="AB360" s="41" t="s">
        <v>8</v>
      </c>
      <c r="AC360" s="39" t="s">
        <v>76</v>
      </c>
      <c r="AD360" s="43" t="s">
        <v>202</v>
      </c>
      <c r="AE360" s="51"/>
    </row>
    <row r="361" spans="1:31" s="5" customFormat="1" ht="30" customHeight="1">
      <c r="A361" s="31">
        <v>6</v>
      </c>
      <c r="B361" s="32" t="s">
        <v>39</v>
      </c>
      <c r="C361" s="31">
        <v>1</v>
      </c>
      <c r="D361" s="31">
        <v>68</v>
      </c>
      <c r="E361" s="31">
        <v>1989</v>
      </c>
      <c r="F361" s="33" t="s">
        <v>7</v>
      </c>
      <c r="G361" s="31" t="s">
        <v>5</v>
      </c>
      <c r="H361" s="31">
        <v>2</v>
      </c>
      <c r="I361" s="31">
        <v>2</v>
      </c>
      <c r="J361" s="31">
        <v>16</v>
      </c>
      <c r="K361" s="38">
        <v>505.5</v>
      </c>
      <c r="L361" s="38">
        <v>903.4</v>
      </c>
      <c r="M361" s="34">
        <v>966.4</v>
      </c>
      <c r="N361" s="53">
        <f t="shared" si="106"/>
        <v>1079.1</v>
      </c>
      <c r="O361" s="46">
        <v>1163.13</v>
      </c>
      <c r="P361" s="42">
        <v>3503</v>
      </c>
      <c r="Q361" s="37" t="s">
        <v>4</v>
      </c>
      <c r="R361" s="38">
        <v>806.8</v>
      </c>
      <c r="S361" s="34">
        <v>91.13</v>
      </c>
      <c r="T361" s="34">
        <v>70.1</v>
      </c>
      <c r="U361" s="34">
        <v>105.6</v>
      </c>
      <c r="V361" s="34">
        <v>63</v>
      </c>
      <c r="W361" s="34">
        <v>0</v>
      </c>
      <c r="X361" s="39" t="s">
        <v>279</v>
      </c>
      <c r="Y361" s="40">
        <v>35</v>
      </c>
      <c r="Z361" s="41" t="s">
        <v>141</v>
      </c>
      <c r="AA361" s="42">
        <v>935.9</v>
      </c>
      <c r="AB361" s="41" t="s">
        <v>8</v>
      </c>
      <c r="AC361" s="39" t="s">
        <v>76</v>
      </c>
      <c r="AD361" s="43" t="s">
        <v>202</v>
      </c>
      <c r="AE361" s="51"/>
    </row>
    <row r="362" spans="1:31" s="5" customFormat="1" ht="30" customHeight="1">
      <c r="A362" s="31">
        <v>7</v>
      </c>
      <c r="B362" s="32" t="s">
        <v>39</v>
      </c>
      <c r="C362" s="31">
        <v>1</v>
      </c>
      <c r="D362" s="31">
        <v>69</v>
      </c>
      <c r="E362" s="31">
        <v>1990</v>
      </c>
      <c r="F362" s="33" t="s">
        <v>7</v>
      </c>
      <c r="G362" s="31" t="s">
        <v>5</v>
      </c>
      <c r="H362" s="31">
        <v>2</v>
      </c>
      <c r="I362" s="31">
        <v>2</v>
      </c>
      <c r="J362" s="31">
        <v>16</v>
      </c>
      <c r="K362" s="38">
        <v>504</v>
      </c>
      <c r="L362" s="38">
        <v>902</v>
      </c>
      <c r="M362" s="34">
        <v>965</v>
      </c>
      <c r="N362" s="53">
        <f t="shared" si="106"/>
        <v>1078.2</v>
      </c>
      <c r="O362" s="46">
        <v>1162.26</v>
      </c>
      <c r="P362" s="42">
        <v>3623</v>
      </c>
      <c r="Q362" s="37" t="s">
        <v>4</v>
      </c>
      <c r="R362" s="38">
        <v>846.8</v>
      </c>
      <c r="S362" s="34">
        <v>91.26</v>
      </c>
      <c r="T362" s="34">
        <v>70.2</v>
      </c>
      <c r="U362" s="34">
        <v>106</v>
      </c>
      <c r="V362" s="34">
        <v>63</v>
      </c>
      <c r="W362" s="34">
        <v>0</v>
      </c>
      <c r="X362" s="39" t="s">
        <v>279</v>
      </c>
      <c r="Y362" s="40">
        <v>35</v>
      </c>
      <c r="Z362" s="41" t="s">
        <v>141</v>
      </c>
      <c r="AA362" s="42">
        <v>830.8</v>
      </c>
      <c r="AB362" s="41" t="s">
        <v>8</v>
      </c>
      <c r="AC362" s="39" t="s">
        <v>76</v>
      </c>
      <c r="AD362" s="43" t="s">
        <v>202</v>
      </c>
      <c r="AE362" s="51"/>
    </row>
    <row r="363" spans="1:30" s="5" customFormat="1" ht="30" customHeight="1">
      <c r="A363" s="31">
        <v>8</v>
      </c>
      <c r="B363" s="32" t="s">
        <v>39</v>
      </c>
      <c r="C363" s="31">
        <v>1</v>
      </c>
      <c r="D363" s="31">
        <v>70</v>
      </c>
      <c r="E363" s="31">
        <v>1990</v>
      </c>
      <c r="F363" s="33" t="s">
        <v>7</v>
      </c>
      <c r="G363" s="31" t="s">
        <v>5</v>
      </c>
      <c r="H363" s="31">
        <v>2</v>
      </c>
      <c r="I363" s="31">
        <v>2</v>
      </c>
      <c r="J363" s="31">
        <v>16</v>
      </c>
      <c r="K363" s="38">
        <v>497.6</v>
      </c>
      <c r="L363" s="38">
        <v>893.3</v>
      </c>
      <c r="M363" s="34">
        <v>956.3</v>
      </c>
      <c r="N363" s="53">
        <f t="shared" si="106"/>
        <v>1067.5</v>
      </c>
      <c r="O363" s="46">
        <v>1151.35</v>
      </c>
      <c r="P363" s="42">
        <v>3530</v>
      </c>
      <c r="Q363" s="37" t="s">
        <v>4</v>
      </c>
      <c r="R363" s="38">
        <v>813</v>
      </c>
      <c r="S363" s="34">
        <v>90.35</v>
      </c>
      <c r="T363" s="34">
        <v>69.5</v>
      </c>
      <c r="U363" s="34">
        <v>104.7</v>
      </c>
      <c r="V363" s="34">
        <v>63</v>
      </c>
      <c r="W363" s="34">
        <v>0</v>
      </c>
      <c r="X363" s="39" t="s">
        <v>279</v>
      </c>
      <c r="Y363" s="40">
        <v>35</v>
      </c>
      <c r="Z363" s="41" t="s">
        <v>141</v>
      </c>
      <c r="AA363" s="42">
        <v>1424.7</v>
      </c>
      <c r="AB363" s="41" t="s">
        <v>8</v>
      </c>
      <c r="AC363" s="39" t="s">
        <v>300</v>
      </c>
      <c r="AD363" s="43" t="s">
        <v>202</v>
      </c>
    </row>
    <row r="364" spans="1:30" s="5" customFormat="1" ht="30" customHeight="1">
      <c r="A364" s="31">
        <v>9</v>
      </c>
      <c r="B364" s="32" t="s">
        <v>39</v>
      </c>
      <c r="C364" s="31">
        <v>1</v>
      </c>
      <c r="D364" s="31">
        <v>71</v>
      </c>
      <c r="E364" s="31">
        <v>2001</v>
      </c>
      <c r="F364" s="33" t="s">
        <v>34</v>
      </c>
      <c r="G364" s="31" t="s">
        <v>22</v>
      </c>
      <c r="H364" s="31">
        <v>2</v>
      </c>
      <c r="I364" s="31">
        <v>2</v>
      </c>
      <c r="J364" s="31">
        <v>26</v>
      </c>
      <c r="K364" s="38">
        <v>388.9</v>
      </c>
      <c r="L364" s="38">
        <v>763.8</v>
      </c>
      <c r="M364" s="34">
        <v>796.6</v>
      </c>
      <c r="N364" s="53">
        <f t="shared" si="106"/>
        <v>941.9</v>
      </c>
      <c r="O364" s="46">
        <v>974.7</v>
      </c>
      <c r="P364" s="42">
        <v>5028</v>
      </c>
      <c r="Q364" s="37" t="s">
        <v>155</v>
      </c>
      <c r="R364" s="38">
        <v>797</v>
      </c>
      <c r="S364" s="34">
        <v>85.9</v>
      </c>
      <c r="T364" s="34">
        <v>66.1</v>
      </c>
      <c r="U364" s="66">
        <v>112</v>
      </c>
      <c r="V364" s="34">
        <v>98.8</v>
      </c>
      <c r="W364" s="34">
        <v>0</v>
      </c>
      <c r="X364" s="39" t="s">
        <v>78</v>
      </c>
      <c r="Y364" s="40">
        <v>7</v>
      </c>
      <c r="Z364" s="62" t="s">
        <v>187</v>
      </c>
      <c r="AA364" s="70">
        <v>618</v>
      </c>
      <c r="AB364" s="41" t="s">
        <v>8</v>
      </c>
      <c r="AC364" s="39" t="s">
        <v>153</v>
      </c>
      <c r="AD364" s="43"/>
    </row>
    <row r="365" spans="1:31" s="5" customFormat="1" ht="30" customHeight="1">
      <c r="A365" s="31">
        <v>10</v>
      </c>
      <c r="B365" s="32" t="s">
        <v>39</v>
      </c>
      <c r="C365" s="31">
        <v>1</v>
      </c>
      <c r="D365" s="31">
        <v>72</v>
      </c>
      <c r="E365" s="31">
        <v>2001</v>
      </c>
      <c r="F365" s="33" t="s">
        <v>34</v>
      </c>
      <c r="G365" s="31" t="s">
        <v>22</v>
      </c>
      <c r="H365" s="31">
        <v>2</v>
      </c>
      <c r="I365" s="31">
        <v>2</v>
      </c>
      <c r="J365" s="31">
        <v>26</v>
      </c>
      <c r="K365" s="38">
        <v>392.9</v>
      </c>
      <c r="L365" s="38">
        <v>757.4</v>
      </c>
      <c r="M365" s="34">
        <v>800.4</v>
      </c>
      <c r="N365" s="53">
        <f t="shared" si="106"/>
        <v>935.5</v>
      </c>
      <c r="O365" s="46">
        <v>978.5</v>
      </c>
      <c r="P365" s="42">
        <v>5028</v>
      </c>
      <c r="Q365" s="37" t="s">
        <v>155</v>
      </c>
      <c r="R365" s="38">
        <v>797</v>
      </c>
      <c r="S365" s="34">
        <v>84</v>
      </c>
      <c r="T365" s="34">
        <v>64.6</v>
      </c>
      <c r="U365" s="66">
        <v>113.5</v>
      </c>
      <c r="V365" s="34">
        <v>98.8</v>
      </c>
      <c r="W365" s="34">
        <v>0</v>
      </c>
      <c r="X365" s="39" t="s">
        <v>78</v>
      </c>
      <c r="Y365" s="40">
        <v>6</v>
      </c>
      <c r="Z365" s="62" t="s">
        <v>187</v>
      </c>
      <c r="AA365" s="70">
        <v>845</v>
      </c>
      <c r="AB365" s="41" t="s">
        <v>8</v>
      </c>
      <c r="AC365" s="39" t="s">
        <v>153</v>
      </c>
      <c r="AD365" s="43"/>
      <c r="AE365" s="51"/>
    </row>
    <row r="366" spans="1:31" s="5" customFormat="1" ht="30" customHeight="1">
      <c r="A366" s="31">
        <v>11</v>
      </c>
      <c r="B366" s="32" t="s">
        <v>39</v>
      </c>
      <c r="C366" s="31">
        <v>1</v>
      </c>
      <c r="D366" s="31">
        <v>73</v>
      </c>
      <c r="E366" s="31">
        <v>1990</v>
      </c>
      <c r="F366" s="33" t="s">
        <v>7</v>
      </c>
      <c r="G366" s="31" t="s">
        <v>5</v>
      </c>
      <c r="H366" s="31">
        <v>2</v>
      </c>
      <c r="I366" s="31">
        <v>2</v>
      </c>
      <c r="J366" s="31">
        <v>16</v>
      </c>
      <c r="K366" s="38">
        <v>502.4</v>
      </c>
      <c r="L366" s="38">
        <v>898.5</v>
      </c>
      <c r="M366" s="34">
        <v>961.5</v>
      </c>
      <c r="N366" s="53">
        <f t="shared" si="106"/>
        <v>1073.7</v>
      </c>
      <c r="O366" s="46">
        <v>1157.7</v>
      </c>
      <c r="P366" s="42">
        <v>3600</v>
      </c>
      <c r="Q366" s="37" t="s">
        <v>4</v>
      </c>
      <c r="R366" s="38">
        <v>793.6</v>
      </c>
      <c r="S366" s="34">
        <v>91</v>
      </c>
      <c r="T366" s="34">
        <v>70</v>
      </c>
      <c r="U366" s="34">
        <v>105.2</v>
      </c>
      <c r="V366" s="34">
        <v>63</v>
      </c>
      <c r="W366" s="34">
        <v>0</v>
      </c>
      <c r="X366" s="39" t="s">
        <v>279</v>
      </c>
      <c r="Y366" s="40">
        <v>36</v>
      </c>
      <c r="Z366" s="41" t="s">
        <v>141</v>
      </c>
      <c r="AA366" s="42">
        <v>1472.6</v>
      </c>
      <c r="AB366" s="41" t="s">
        <v>8</v>
      </c>
      <c r="AC366" s="39" t="s">
        <v>76</v>
      </c>
      <c r="AD366" s="43" t="s">
        <v>202</v>
      </c>
      <c r="AE366" s="51"/>
    </row>
    <row r="367" spans="1:30" s="5" customFormat="1" ht="30" customHeight="1">
      <c r="A367" s="31">
        <v>12</v>
      </c>
      <c r="B367" s="32" t="s">
        <v>39</v>
      </c>
      <c r="C367" s="31">
        <v>1</v>
      </c>
      <c r="D367" s="31">
        <v>75</v>
      </c>
      <c r="E367" s="31">
        <v>1989</v>
      </c>
      <c r="F367" s="33" t="s">
        <v>7</v>
      </c>
      <c r="G367" s="31" t="s">
        <v>5</v>
      </c>
      <c r="H367" s="31">
        <v>2</v>
      </c>
      <c r="I367" s="31">
        <v>2</v>
      </c>
      <c r="J367" s="31">
        <v>16</v>
      </c>
      <c r="K367" s="38">
        <v>503.3</v>
      </c>
      <c r="L367" s="38">
        <v>899</v>
      </c>
      <c r="M367" s="34">
        <v>962</v>
      </c>
      <c r="N367" s="53">
        <f t="shared" si="106"/>
        <v>1074.2</v>
      </c>
      <c r="O367" s="46">
        <v>1158.23</v>
      </c>
      <c r="P367" s="42">
        <v>3602</v>
      </c>
      <c r="Q367" s="37" t="s">
        <v>4</v>
      </c>
      <c r="R367" s="38">
        <v>841.1</v>
      </c>
      <c r="S367" s="34">
        <v>91.13</v>
      </c>
      <c r="T367" s="34">
        <v>70.1</v>
      </c>
      <c r="U367" s="34">
        <v>105.1</v>
      </c>
      <c r="V367" s="34">
        <v>63</v>
      </c>
      <c r="W367" s="34">
        <v>0</v>
      </c>
      <c r="X367" s="39" t="s">
        <v>279</v>
      </c>
      <c r="Y367" s="40">
        <v>37</v>
      </c>
      <c r="Z367" s="41" t="s">
        <v>141</v>
      </c>
      <c r="AA367" s="42">
        <v>1429.6</v>
      </c>
      <c r="AB367" s="41" t="s">
        <v>8</v>
      </c>
      <c r="AC367" s="39" t="s">
        <v>76</v>
      </c>
      <c r="AD367" s="43" t="s">
        <v>202</v>
      </c>
    </row>
    <row r="368" spans="1:31" s="5" customFormat="1" ht="30" customHeight="1">
      <c r="A368" s="31">
        <v>13</v>
      </c>
      <c r="B368" s="32" t="s">
        <v>40</v>
      </c>
      <c r="C368" s="31">
        <v>1</v>
      </c>
      <c r="D368" s="31">
        <v>76</v>
      </c>
      <c r="E368" s="31">
        <v>1995</v>
      </c>
      <c r="F368" s="33" t="s">
        <v>34</v>
      </c>
      <c r="G368" s="31" t="s">
        <v>22</v>
      </c>
      <c r="H368" s="31">
        <v>3</v>
      </c>
      <c r="I368" s="31">
        <v>4</v>
      </c>
      <c r="J368" s="31">
        <v>36</v>
      </c>
      <c r="K368" s="38">
        <v>1191.9</v>
      </c>
      <c r="L368" s="38">
        <v>1980.2</v>
      </c>
      <c r="M368" s="34">
        <v>2194.9</v>
      </c>
      <c r="N368" s="53">
        <f t="shared" si="106"/>
        <v>2304.2</v>
      </c>
      <c r="O368" s="46">
        <v>2563.4</v>
      </c>
      <c r="P368" s="42">
        <v>10260</v>
      </c>
      <c r="Q368" s="37" t="s">
        <v>4</v>
      </c>
      <c r="R368" s="38">
        <v>871.6</v>
      </c>
      <c r="S368" s="34">
        <v>192.9</v>
      </c>
      <c r="T368" s="34">
        <v>148.4</v>
      </c>
      <c r="U368" s="66">
        <v>175.6</v>
      </c>
      <c r="V368" s="34">
        <v>214.7</v>
      </c>
      <c r="W368" s="34">
        <v>0</v>
      </c>
      <c r="X368" s="39" t="s">
        <v>324</v>
      </c>
      <c r="Y368" s="40">
        <v>7</v>
      </c>
      <c r="Z368" s="41" t="s">
        <v>187</v>
      </c>
      <c r="AA368" s="42">
        <v>1742.58</v>
      </c>
      <c r="AB368" s="41" t="s">
        <v>8</v>
      </c>
      <c r="AC368" s="39" t="s">
        <v>153</v>
      </c>
      <c r="AD368" s="43"/>
      <c r="AE368" s="51"/>
    </row>
    <row r="369" spans="1:31" s="5" customFormat="1" ht="30" customHeight="1">
      <c r="A369" s="31">
        <v>14</v>
      </c>
      <c r="B369" s="32" t="s">
        <v>39</v>
      </c>
      <c r="C369" s="31">
        <v>1</v>
      </c>
      <c r="D369" s="31">
        <v>77</v>
      </c>
      <c r="E369" s="31">
        <v>1989</v>
      </c>
      <c r="F369" s="33" t="s">
        <v>7</v>
      </c>
      <c r="G369" s="31" t="s">
        <v>5</v>
      </c>
      <c r="H369" s="31">
        <v>2</v>
      </c>
      <c r="I369" s="31">
        <v>2</v>
      </c>
      <c r="J369" s="31">
        <v>16</v>
      </c>
      <c r="K369" s="34">
        <v>506.4</v>
      </c>
      <c r="L369" s="38">
        <v>905.9</v>
      </c>
      <c r="M369" s="34">
        <v>968.9</v>
      </c>
      <c r="N369" s="53">
        <f t="shared" si="106"/>
        <v>1080.2</v>
      </c>
      <c r="O369" s="46">
        <v>1164.2</v>
      </c>
      <c r="P369" s="42">
        <v>3503</v>
      </c>
      <c r="Q369" s="37" t="s">
        <v>4</v>
      </c>
      <c r="R369" s="38">
        <v>701.7</v>
      </c>
      <c r="S369" s="34">
        <v>91</v>
      </c>
      <c r="T369" s="34">
        <v>70</v>
      </c>
      <c r="U369" s="34">
        <v>104.3</v>
      </c>
      <c r="V369" s="34">
        <v>63</v>
      </c>
      <c r="W369" s="34">
        <v>0</v>
      </c>
      <c r="X369" s="39" t="s">
        <v>279</v>
      </c>
      <c r="Y369" s="40">
        <v>35</v>
      </c>
      <c r="Z369" s="41" t="s">
        <v>141</v>
      </c>
      <c r="AA369" s="42">
        <v>1523.3</v>
      </c>
      <c r="AB369" s="41" t="s">
        <v>62</v>
      </c>
      <c r="AC369" s="39" t="s">
        <v>76</v>
      </c>
      <c r="AD369" s="43" t="s">
        <v>202</v>
      </c>
      <c r="AE369" s="51"/>
    </row>
    <row r="370" spans="1:31" s="5" customFormat="1" ht="30" customHeight="1">
      <c r="A370" s="31">
        <v>15</v>
      </c>
      <c r="B370" s="32" t="s">
        <v>39</v>
      </c>
      <c r="C370" s="31">
        <v>1</v>
      </c>
      <c r="D370" s="31">
        <v>78</v>
      </c>
      <c r="E370" s="31">
        <v>1991</v>
      </c>
      <c r="F370" s="33" t="s">
        <v>7</v>
      </c>
      <c r="G370" s="31" t="s">
        <v>5</v>
      </c>
      <c r="H370" s="31">
        <v>2</v>
      </c>
      <c r="I370" s="31">
        <v>2</v>
      </c>
      <c r="J370" s="31">
        <v>16</v>
      </c>
      <c r="K370" s="38">
        <v>496.2</v>
      </c>
      <c r="L370" s="38">
        <v>889.5</v>
      </c>
      <c r="M370" s="34">
        <v>952.5</v>
      </c>
      <c r="N370" s="53">
        <f t="shared" si="106"/>
        <v>1063.2</v>
      </c>
      <c r="O370" s="46">
        <v>1146.9</v>
      </c>
      <c r="P370" s="42">
        <v>3600</v>
      </c>
      <c r="Q370" s="37" t="s">
        <v>4</v>
      </c>
      <c r="R370" s="38">
        <v>841.9</v>
      </c>
      <c r="S370" s="34">
        <v>89.7</v>
      </c>
      <c r="T370" s="34">
        <v>69</v>
      </c>
      <c r="U370" s="34">
        <v>104.7</v>
      </c>
      <c r="V370" s="34">
        <v>63</v>
      </c>
      <c r="W370" s="34">
        <v>0</v>
      </c>
      <c r="X370" s="39" t="s">
        <v>279</v>
      </c>
      <c r="Y370" s="40">
        <v>36</v>
      </c>
      <c r="Z370" s="41" t="s">
        <v>141</v>
      </c>
      <c r="AA370" s="42">
        <v>1469.5</v>
      </c>
      <c r="AB370" s="41" t="s">
        <v>8</v>
      </c>
      <c r="AC370" s="39" t="s">
        <v>76</v>
      </c>
      <c r="AD370" s="43" t="s">
        <v>202</v>
      </c>
      <c r="AE370" s="51"/>
    </row>
    <row r="371" spans="1:31" s="5" customFormat="1" ht="30" customHeight="1">
      <c r="A371" s="31">
        <v>16</v>
      </c>
      <c r="B371" s="32" t="s">
        <v>39</v>
      </c>
      <c r="C371" s="31">
        <v>1</v>
      </c>
      <c r="D371" s="31">
        <v>79</v>
      </c>
      <c r="E371" s="31">
        <v>1989</v>
      </c>
      <c r="F371" s="33" t="s">
        <v>7</v>
      </c>
      <c r="G371" s="31" t="s">
        <v>5</v>
      </c>
      <c r="H371" s="31">
        <v>2</v>
      </c>
      <c r="I371" s="31">
        <v>2</v>
      </c>
      <c r="J371" s="31">
        <v>16</v>
      </c>
      <c r="K371" s="38">
        <v>506.6</v>
      </c>
      <c r="L371" s="38">
        <v>901.6</v>
      </c>
      <c r="M371" s="34">
        <v>961.1</v>
      </c>
      <c r="N371" s="53">
        <f t="shared" si="106"/>
        <v>1077.4</v>
      </c>
      <c r="O371" s="46">
        <v>1158.08</v>
      </c>
      <c r="P371" s="42">
        <v>3621</v>
      </c>
      <c r="Q371" s="37" t="s">
        <v>4</v>
      </c>
      <c r="R371" s="38">
        <v>845.7</v>
      </c>
      <c r="S371" s="34">
        <v>91.78</v>
      </c>
      <c r="T371" s="34">
        <v>70.6</v>
      </c>
      <c r="U371" s="34">
        <v>105.2</v>
      </c>
      <c r="V371" s="34">
        <v>59.5</v>
      </c>
      <c r="W371" s="34">
        <v>0</v>
      </c>
      <c r="X371" s="39" t="s">
        <v>279</v>
      </c>
      <c r="Y371" s="40">
        <v>63</v>
      </c>
      <c r="Z371" s="41" t="s">
        <v>141</v>
      </c>
      <c r="AA371" s="42">
        <v>1466.2</v>
      </c>
      <c r="AB371" s="41" t="s">
        <v>8</v>
      </c>
      <c r="AC371" s="39" t="s">
        <v>76</v>
      </c>
      <c r="AD371" s="43" t="s">
        <v>202</v>
      </c>
      <c r="AE371" s="51"/>
    </row>
    <row r="372" spans="1:30" s="5" customFormat="1" ht="30" customHeight="1">
      <c r="A372" s="31">
        <v>17</v>
      </c>
      <c r="B372" s="32" t="s">
        <v>39</v>
      </c>
      <c r="C372" s="31">
        <v>1</v>
      </c>
      <c r="D372" s="31">
        <v>80</v>
      </c>
      <c r="E372" s="31">
        <v>1989</v>
      </c>
      <c r="F372" s="33" t="s">
        <v>7</v>
      </c>
      <c r="G372" s="31" t="s">
        <v>5</v>
      </c>
      <c r="H372" s="31">
        <v>2</v>
      </c>
      <c r="I372" s="31">
        <v>2</v>
      </c>
      <c r="J372" s="31">
        <v>16</v>
      </c>
      <c r="K372" s="38">
        <v>505.2</v>
      </c>
      <c r="L372" s="38">
        <v>906.5</v>
      </c>
      <c r="M372" s="34">
        <v>969.5</v>
      </c>
      <c r="N372" s="53">
        <f t="shared" si="106"/>
        <v>1080.3</v>
      </c>
      <c r="O372" s="46">
        <v>1164.06</v>
      </c>
      <c r="P372" s="42">
        <v>3578</v>
      </c>
      <c r="Q372" s="37" t="s">
        <v>4</v>
      </c>
      <c r="R372" s="38">
        <v>835.6</v>
      </c>
      <c r="S372" s="34">
        <v>89.96</v>
      </c>
      <c r="T372" s="34">
        <v>69.2</v>
      </c>
      <c r="U372" s="34">
        <v>104.6</v>
      </c>
      <c r="V372" s="34">
        <v>63</v>
      </c>
      <c r="W372" s="34">
        <v>0</v>
      </c>
      <c r="X372" s="39" t="s">
        <v>279</v>
      </c>
      <c r="Y372" s="40">
        <v>36</v>
      </c>
      <c r="Z372" s="41" t="s">
        <v>141</v>
      </c>
      <c r="AA372" s="42">
        <v>1496.9</v>
      </c>
      <c r="AB372" s="41" t="s">
        <v>8</v>
      </c>
      <c r="AC372" s="39" t="s">
        <v>76</v>
      </c>
      <c r="AD372" s="43" t="s">
        <v>202</v>
      </c>
    </row>
    <row r="373" spans="1:30" s="5" customFormat="1" ht="30" customHeight="1">
      <c r="A373" s="31">
        <v>18</v>
      </c>
      <c r="B373" s="32" t="s">
        <v>39</v>
      </c>
      <c r="C373" s="31">
        <v>1</v>
      </c>
      <c r="D373" s="31">
        <v>81</v>
      </c>
      <c r="E373" s="31">
        <v>1991</v>
      </c>
      <c r="F373" s="33" t="s">
        <v>10</v>
      </c>
      <c r="G373" s="31" t="s">
        <v>3</v>
      </c>
      <c r="H373" s="31">
        <v>2</v>
      </c>
      <c r="I373" s="31">
        <v>2</v>
      </c>
      <c r="J373" s="31">
        <v>16</v>
      </c>
      <c r="K373" s="38">
        <v>490.7</v>
      </c>
      <c r="L373" s="38">
        <v>872.7</v>
      </c>
      <c r="M373" s="34">
        <v>939.3</v>
      </c>
      <c r="N373" s="53">
        <f t="shared" si="106"/>
        <v>1047</v>
      </c>
      <c r="O373" s="46">
        <v>1134.39</v>
      </c>
      <c r="P373" s="42">
        <v>3559</v>
      </c>
      <c r="Q373" s="37" t="s">
        <v>4</v>
      </c>
      <c r="R373" s="38">
        <v>831.6</v>
      </c>
      <c r="S373" s="34">
        <v>90.09</v>
      </c>
      <c r="T373" s="34">
        <v>69.3</v>
      </c>
      <c r="U373" s="34">
        <v>105</v>
      </c>
      <c r="V373" s="34">
        <v>66.6</v>
      </c>
      <c r="W373" s="34">
        <v>0</v>
      </c>
      <c r="X373" s="39" t="s">
        <v>279</v>
      </c>
      <c r="Y373" s="40">
        <v>24</v>
      </c>
      <c r="Z373" s="41" t="s">
        <v>142</v>
      </c>
      <c r="AA373" s="42">
        <v>1407</v>
      </c>
      <c r="AB373" s="41" t="s">
        <v>8</v>
      </c>
      <c r="AC373" s="39" t="s">
        <v>76</v>
      </c>
      <c r="AD373" s="43"/>
    </row>
    <row r="374" spans="1:30" s="5" customFormat="1" ht="30" customHeight="1">
      <c r="A374" s="31">
        <v>19</v>
      </c>
      <c r="B374" s="32" t="s">
        <v>39</v>
      </c>
      <c r="C374" s="31">
        <v>1</v>
      </c>
      <c r="D374" s="31">
        <v>83</v>
      </c>
      <c r="E374" s="31">
        <v>1990</v>
      </c>
      <c r="F374" s="33" t="s">
        <v>10</v>
      </c>
      <c r="G374" s="31" t="s">
        <v>3</v>
      </c>
      <c r="H374" s="31">
        <v>2</v>
      </c>
      <c r="I374" s="31">
        <v>2</v>
      </c>
      <c r="J374" s="31">
        <v>24</v>
      </c>
      <c r="K374" s="38">
        <v>407.7</v>
      </c>
      <c r="L374" s="38">
        <v>867.8</v>
      </c>
      <c r="M374" s="34">
        <v>930.8</v>
      </c>
      <c r="N374" s="53">
        <f t="shared" si="106"/>
        <v>1044.6</v>
      </c>
      <c r="O374" s="46">
        <v>1128.6</v>
      </c>
      <c r="P374" s="42">
        <v>3579</v>
      </c>
      <c r="Q374" s="37" t="s">
        <v>4</v>
      </c>
      <c r="R374" s="38">
        <v>786.9</v>
      </c>
      <c r="S374" s="34">
        <v>91</v>
      </c>
      <c r="T374" s="34">
        <v>70</v>
      </c>
      <c r="U374" s="34">
        <v>106.8</v>
      </c>
      <c r="V374" s="34">
        <v>63</v>
      </c>
      <c r="W374" s="34">
        <v>0</v>
      </c>
      <c r="X374" s="39" t="s">
        <v>78</v>
      </c>
      <c r="Y374" s="40">
        <v>24</v>
      </c>
      <c r="Z374" s="41" t="s">
        <v>142</v>
      </c>
      <c r="AA374" s="42">
        <v>1001.9</v>
      </c>
      <c r="AB374" s="41" t="s">
        <v>8</v>
      </c>
      <c r="AC374" s="39" t="s">
        <v>347</v>
      </c>
      <c r="AD374" s="43"/>
    </row>
    <row r="375" spans="1:30" s="5" customFormat="1" ht="30" customHeight="1">
      <c r="A375" s="31">
        <v>20</v>
      </c>
      <c r="B375" s="32" t="s">
        <v>39</v>
      </c>
      <c r="C375" s="31">
        <v>1</v>
      </c>
      <c r="D375" s="31">
        <v>84</v>
      </c>
      <c r="E375" s="31">
        <v>1995</v>
      </c>
      <c r="F375" s="33" t="s">
        <v>34</v>
      </c>
      <c r="G375" s="31" t="s">
        <v>22</v>
      </c>
      <c r="H375" s="31">
        <v>3</v>
      </c>
      <c r="I375" s="31">
        <v>2</v>
      </c>
      <c r="J375" s="31">
        <v>14</v>
      </c>
      <c r="K375" s="38">
        <v>592.4</v>
      </c>
      <c r="L375" s="38">
        <v>932</v>
      </c>
      <c r="M375" s="34">
        <v>984</v>
      </c>
      <c r="N375" s="53">
        <f t="shared" si="106"/>
        <v>1129.2</v>
      </c>
      <c r="O375" s="46">
        <v>1553.56</v>
      </c>
      <c r="P375" s="42">
        <v>4677</v>
      </c>
      <c r="Q375" s="37" t="s">
        <v>155</v>
      </c>
      <c r="R375" s="38">
        <v>700.34</v>
      </c>
      <c r="S375" s="34">
        <v>126.36</v>
      </c>
      <c r="T375" s="34">
        <v>97.2</v>
      </c>
      <c r="U375" s="34">
        <v>100</v>
      </c>
      <c r="V375" s="34">
        <v>52</v>
      </c>
      <c r="W375" s="34">
        <v>0</v>
      </c>
      <c r="X375" s="39" t="s">
        <v>78</v>
      </c>
      <c r="Y375" s="40">
        <v>3</v>
      </c>
      <c r="Z375" s="41" t="s">
        <v>170</v>
      </c>
      <c r="AA375" s="42">
        <v>714.8</v>
      </c>
      <c r="AB375" s="41" t="s">
        <v>8</v>
      </c>
      <c r="AC375" s="39" t="s">
        <v>76</v>
      </c>
      <c r="AD375" s="43"/>
    </row>
    <row r="376" spans="1:30" s="5" customFormat="1" ht="30" customHeight="1">
      <c r="A376" s="31">
        <v>21</v>
      </c>
      <c r="B376" s="32" t="s">
        <v>39</v>
      </c>
      <c r="C376" s="31">
        <v>1</v>
      </c>
      <c r="D376" s="31">
        <v>87</v>
      </c>
      <c r="E376" s="31">
        <v>1992</v>
      </c>
      <c r="F376" s="33" t="s">
        <v>34</v>
      </c>
      <c r="G376" s="31" t="s">
        <v>22</v>
      </c>
      <c r="H376" s="31">
        <v>3</v>
      </c>
      <c r="I376" s="31">
        <v>2</v>
      </c>
      <c r="J376" s="31">
        <v>13</v>
      </c>
      <c r="K376" s="38">
        <v>554.6</v>
      </c>
      <c r="L376" s="38">
        <v>833</v>
      </c>
      <c r="M376" s="34">
        <v>894</v>
      </c>
      <c r="N376" s="53">
        <f>L376+T376+U376</f>
        <v>997.5</v>
      </c>
      <c r="O376" s="46">
        <v>1491.62</v>
      </c>
      <c r="P376" s="42">
        <v>3599</v>
      </c>
      <c r="Q376" s="37" t="s">
        <v>4</v>
      </c>
      <c r="R376" s="38">
        <v>694</v>
      </c>
      <c r="S376" s="34">
        <v>98.28</v>
      </c>
      <c r="T376" s="34">
        <v>75.6</v>
      </c>
      <c r="U376" s="34">
        <v>88.9</v>
      </c>
      <c r="V376" s="34">
        <v>61</v>
      </c>
      <c r="W376" s="34">
        <v>0</v>
      </c>
      <c r="X376" s="39" t="s">
        <v>78</v>
      </c>
      <c r="Y376" s="40">
        <v>3</v>
      </c>
      <c r="Z376" s="41" t="s">
        <v>170</v>
      </c>
      <c r="AA376" s="42">
        <v>1308</v>
      </c>
      <c r="AB376" s="41" t="s">
        <v>8</v>
      </c>
      <c r="AC376" s="39" t="s">
        <v>76</v>
      </c>
      <c r="AD376" s="43"/>
    </row>
    <row r="377" spans="1:30" s="52" customFormat="1" ht="30" customHeight="1">
      <c r="A377" s="31">
        <v>22</v>
      </c>
      <c r="B377" s="32" t="s">
        <v>39</v>
      </c>
      <c r="C377" s="31">
        <v>1</v>
      </c>
      <c r="D377" s="31">
        <v>88</v>
      </c>
      <c r="E377" s="31">
        <v>1990</v>
      </c>
      <c r="F377" s="33" t="s">
        <v>10</v>
      </c>
      <c r="G377" s="31" t="s">
        <v>3</v>
      </c>
      <c r="H377" s="31">
        <v>2</v>
      </c>
      <c r="I377" s="31">
        <v>2</v>
      </c>
      <c r="J377" s="31">
        <v>24</v>
      </c>
      <c r="K377" s="38">
        <v>434.5</v>
      </c>
      <c r="L377" s="38">
        <v>860.8</v>
      </c>
      <c r="M377" s="34">
        <v>923.8</v>
      </c>
      <c r="N377" s="53">
        <f t="shared" si="106"/>
        <v>1042</v>
      </c>
      <c r="O377" s="46">
        <v>1127.26</v>
      </c>
      <c r="P377" s="42">
        <v>3579</v>
      </c>
      <c r="Q377" s="37" t="s">
        <v>4</v>
      </c>
      <c r="R377" s="38">
        <v>786.9</v>
      </c>
      <c r="S377" s="34">
        <v>96.46</v>
      </c>
      <c r="T377" s="34">
        <v>74.2</v>
      </c>
      <c r="U377" s="34">
        <v>107</v>
      </c>
      <c r="V377" s="34">
        <v>63</v>
      </c>
      <c r="W377" s="34">
        <v>0</v>
      </c>
      <c r="X377" s="39" t="s">
        <v>279</v>
      </c>
      <c r="Y377" s="40">
        <v>32</v>
      </c>
      <c r="Z377" s="41" t="s">
        <v>142</v>
      </c>
      <c r="AA377" s="42">
        <v>1392.5</v>
      </c>
      <c r="AB377" s="41" t="s">
        <v>8</v>
      </c>
      <c r="AC377" s="39" t="s">
        <v>76</v>
      </c>
      <c r="AD377" s="43"/>
    </row>
    <row r="378" spans="1:30" s="131" customFormat="1" ht="30" customHeight="1">
      <c r="A378" s="31">
        <v>23</v>
      </c>
      <c r="B378" s="32" t="s">
        <v>39</v>
      </c>
      <c r="C378" s="31">
        <v>1</v>
      </c>
      <c r="D378" s="31">
        <v>89</v>
      </c>
      <c r="E378" s="31">
        <v>1997</v>
      </c>
      <c r="F378" s="33" t="s">
        <v>31</v>
      </c>
      <c r="G378" s="31" t="s">
        <v>22</v>
      </c>
      <c r="H378" s="31">
        <v>3</v>
      </c>
      <c r="I378" s="31">
        <v>4</v>
      </c>
      <c r="J378" s="31">
        <v>32</v>
      </c>
      <c r="K378" s="38">
        <v>1328.2</v>
      </c>
      <c r="L378" s="38">
        <v>2277.8</v>
      </c>
      <c r="M378" s="34">
        <v>2331.9</v>
      </c>
      <c r="N378" s="53">
        <f t="shared" si="106"/>
        <v>2642.4000000000005</v>
      </c>
      <c r="O378" s="46">
        <v>2696.5</v>
      </c>
      <c r="P378" s="42">
        <v>10221</v>
      </c>
      <c r="Q378" s="37" t="s">
        <v>23</v>
      </c>
      <c r="R378" s="38">
        <v>860.7</v>
      </c>
      <c r="S378" s="34">
        <v>437.2</v>
      </c>
      <c r="T378" s="34">
        <v>336.3</v>
      </c>
      <c r="U378" s="66">
        <v>28.3</v>
      </c>
      <c r="V378" s="34">
        <v>0</v>
      </c>
      <c r="W378" s="34">
        <v>202.6</v>
      </c>
      <c r="X378" s="39" t="s">
        <v>78</v>
      </c>
      <c r="Y378" s="40">
        <v>8</v>
      </c>
      <c r="Z378" s="41" t="s">
        <v>263</v>
      </c>
      <c r="AA378" s="70">
        <v>1788.2</v>
      </c>
      <c r="AB378" s="41" t="s">
        <v>8</v>
      </c>
      <c r="AC378" s="39" t="s">
        <v>153</v>
      </c>
      <c r="AD378" s="43"/>
    </row>
    <row r="379" spans="1:30" s="5" customFormat="1" ht="30" customHeight="1">
      <c r="A379" s="31">
        <v>24</v>
      </c>
      <c r="B379" s="128" t="s">
        <v>39</v>
      </c>
      <c r="C379" s="31">
        <v>1</v>
      </c>
      <c r="D379" s="129">
        <v>90</v>
      </c>
      <c r="E379" s="129">
        <v>1995</v>
      </c>
      <c r="F379" s="130" t="s">
        <v>31</v>
      </c>
      <c r="G379" s="129" t="s">
        <v>22</v>
      </c>
      <c r="H379" s="31">
        <v>3</v>
      </c>
      <c r="I379" s="31">
        <v>3</v>
      </c>
      <c r="J379" s="129">
        <v>27</v>
      </c>
      <c r="K379" s="38">
        <v>964.2</v>
      </c>
      <c r="L379" s="38">
        <v>1490.7</v>
      </c>
      <c r="M379" s="34">
        <v>1650.6</v>
      </c>
      <c r="N379" s="53">
        <f t="shared" si="106"/>
        <v>1729.6</v>
      </c>
      <c r="O379" s="46">
        <v>1921</v>
      </c>
      <c r="P379" s="42">
        <v>7534</v>
      </c>
      <c r="Q379" s="37" t="s">
        <v>23</v>
      </c>
      <c r="R379" s="38">
        <v>837</v>
      </c>
      <c r="S379" s="34">
        <v>136.6</v>
      </c>
      <c r="T379" s="34">
        <v>105.1</v>
      </c>
      <c r="U379" s="66">
        <v>133.8</v>
      </c>
      <c r="V379" s="34">
        <v>159.9</v>
      </c>
      <c r="W379" s="34">
        <v>0</v>
      </c>
      <c r="X379" s="39" t="s">
        <v>309</v>
      </c>
      <c r="Y379" s="40">
        <v>7</v>
      </c>
      <c r="Z379" s="41" t="s">
        <v>170</v>
      </c>
      <c r="AA379" s="42">
        <v>1311.82</v>
      </c>
      <c r="AB379" s="41" t="s">
        <v>8</v>
      </c>
      <c r="AC379" s="39" t="s">
        <v>312</v>
      </c>
      <c r="AD379" s="43"/>
    </row>
    <row r="380" spans="1:30" s="5" customFormat="1" ht="30" customHeight="1">
      <c r="A380" s="31">
        <v>25</v>
      </c>
      <c r="B380" s="32" t="s">
        <v>39</v>
      </c>
      <c r="C380" s="31">
        <v>1</v>
      </c>
      <c r="D380" s="31">
        <v>91</v>
      </c>
      <c r="E380" s="31">
        <v>1994</v>
      </c>
      <c r="F380" s="33" t="s">
        <v>31</v>
      </c>
      <c r="G380" s="31" t="s">
        <v>22</v>
      </c>
      <c r="H380" s="31">
        <v>3</v>
      </c>
      <c r="I380" s="31">
        <v>3</v>
      </c>
      <c r="J380" s="31">
        <v>24</v>
      </c>
      <c r="K380" s="38">
        <v>752.1</v>
      </c>
      <c r="L380" s="38">
        <v>1215.5</v>
      </c>
      <c r="M380" s="34">
        <v>1350.5</v>
      </c>
      <c r="N380" s="53">
        <f t="shared" si="106"/>
        <v>1340.6000000000001</v>
      </c>
      <c r="O380" s="46">
        <v>1509.2</v>
      </c>
      <c r="P380" s="42">
        <v>5937</v>
      </c>
      <c r="Q380" s="37" t="s">
        <v>23</v>
      </c>
      <c r="R380" s="38">
        <v>588.2</v>
      </c>
      <c r="S380" s="34">
        <v>145.5</v>
      </c>
      <c r="T380" s="34">
        <v>111.9</v>
      </c>
      <c r="U380" s="66">
        <v>13.2</v>
      </c>
      <c r="V380" s="34">
        <v>135</v>
      </c>
      <c r="W380" s="34">
        <v>0</v>
      </c>
      <c r="X380" s="39" t="s">
        <v>309</v>
      </c>
      <c r="Y380" s="40">
        <v>7</v>
      </c>
      <c r="Z380" s="41" t="s">
        <v>170</v>
      </c>
      <c r="AA380" s="42">
        <v>1069.64</v>
      </c>
      <c r="AB380" s="41" t="s">
        <v>8</v>
      </c>
      <c r="AC380" s="39" t="s">
        <v>312</v>
      </c>
      <c r="AD380" s="43"/>
    </row>
    <row r="381" spans="1:30" s="52" customFormat="1" ht="30" customHeight="1">
      <c r="A381" s="31">
        <v>26</v>
      </c>
      <c r="B381" s="32" t="s">
        <v>39</v>
      </c>
      <c r="C381" s="31">
        <v>1</v>
      </c>
      <c r="D381" s="31">
        <v>92</v>
      </c>
      <c r="E381" s="31">
        <v>1995</v>
      </c>
      <c r="F381" s="33" t="s">
        <v>31</v>
      </c>
      <c r="G381" s="31" t="s">
        <v>22</v>
      </c>
      <c r="H381" s="31">
        <v>3</v>
      </c>
      <c r="I381" s="31">
        <v>3</v>
      </c>
      <c r="J381" s="31">
        <v>36</v>
      </c>
      <c r="K381" s="38">
        <v>880.9</v>
      </c>
      <c r="L381" s="38">
        <v>1624</v>
      </c>
      <c r="M381" s="34">
        <v>1774.8</v>
      </c>
      <c r="N381" s="53">
        <f t="shared" si="106"/>
        <v>1813.6</v>
      </c>
      <c r="O381" s="46">
        <v>2000</v>
      </c>
      <c r="P381" s="42">
        <v>7766</v>
      </c>
      <c r="Q381" s="37" t="s">
        <v>23</v>
      </c>
      <c r="R381" s="38">
        <v>1007.2</v>
      </c>
      <c r="S381" s="34">
        <v>154.4</v>
      </c>
      <c r="T381" s="34">
        <v>118.8</v>
      </c>
      <c r="U381" s="66">
        <v>70.8</v>
      </c>
      <c r="V381" s="34">
        <v>150.8</v>
      </c>
      <c r="W381" s="34">
        <v>0</v>
      </c>
      <c r="X381" s="39" t="s">
        <v>309</v>
      </c>
      <c r="Y381" s="40">
        <v>8</v>
      </c>
      <c r="Z381" s="41" t="s">
        <v>170</v>
      </c>
      <c r="AA381" s="42">
        <v>1429.12</v>
      </c>
      <c r="AB381" s="41" t="s">
        <v>8</v>
      </c>
      <c r="AC381" s="39" t="s">
        <v>312</v>
      </c>
      <c r="AD381" s="43"/>
    </row>
    <row r="382" spans="1:30" s="5" customFormat="1" ht="30" customHeight="1">
      <c r="A382" s="31">
        <v>27</v>
      </c>
      <c r="B382" s="32" t="s">
        <v>39</v>
      </c>
      <c r="C382" s="31">
        <v>1</v>
      </c>
      <c r="D382" s="31">
        <v>93</v>
      </c>
      <c r="E382" s="31">
        <v>1996</v>
      </c>
      <c r="F382" s="33" t="s">
        <v>34</v>
      </c>
      <c r="G382" s="31" t="s">
        <v>22</v>
      </c>
      <c r="H382" s="31">
        <v>3</v>
      </c>
      <c r="I382" s="31">
        <v>3</v>
      </c>
      <c r="J382" s="31">
        <v>24</v>
      </c>
      <c r="K382" s="38">
        <v>944.5</v>
      </c>
      <c r="L382" s="38">
        <v>1643.3</v>
      </c>
      <c r="M382" s="34">
        <v>1781</v>
      </c>
      <c r="N382" s="53">
        <f t="shared" si="106"/>
        <v>1809.1000000000001</v>
      </c>
      <c r="O382" s="46">
        <v>1985</v>
      </c>
      <c r="P382" s="42">
        <v>7898</v>
      </c>
      <c r="Q382" s="37" t="s">
        <v>23</v>
      </c>
      <c r="R382" s="38">
        <v>618.3</v>
      </c>
      <c r="S382" s="34">
        <v>165.6</v>
      </c>
      <c r="T382" s="34">
        <v>127.4</v>
      </c>
      <c r="U382" s="66">
        <v>38.4</v>
      </c>
      <c r="V382" s="34">
        <v>137.7</v>
      </c>
      <c r="W382" s="34">
        <v>0</v>
      </c>
      <c r="X382" s="39" t="s">
        <v>309</v>
      </c>
      <c r="Y382" s="40">
        <v>9</v>
      </c>
      <c r="Z382" s="41" t="s">
        <v>187</v>
      </c>
      <c r="AA382" s="42">
        <v>1446.1</v>
      </c>
      <c r="AB382" s="41" t="s">
        <v>8</v>
      </c>
      <c r="AC382" s="39" t="s">
        <v>312</v>
      </c>
      <c r="AD382" s="43"/>
    </row>
    <row r="383" spans="1:30" s="5" customFormat="1" ht="30" customHeight="1">
      <c r="A383" s="31">
        <v>28</v>
      </c>
      <c r="B383" s="32" t="s">
        <v>39</v>
      </c>
      <c r="C383" s="31">
        <v>1</v>
      </c>
      <c r="D383" s="31">
        <v>94</v>
      </c>
      <c r="E383" s="31">
        <v>1993</v>
      </c>
      <c r="F383" s="33" t="s">
        <v>31</v>
      </c>
      <c r="G383" s="31" t="s">
        <v>22</v>
      </c>
      <c r="H383" s="31">
        <v>3</v>
      </c>
      <c r="I383" s="31">
        <v>3</v>
      </c>
      <c r="J383" s="31">
        <v>24</v>
      </c>
      <c r="K383" s="38">
        <v>1127.8</v>
      </c>
      <c r="L383" s="38">
        <v>1734.3</v>
      </c>
      <c r="M383" s="34">
        <v>1869.8</v>
      </c>
      <c r="N383" s="53">
        <f t="shared" si="106"/>
        <v>1903.6000000000001</v>
      </c>
      <c r="O383" s="46">
        <v>2082.1</v>
      </c>
      <c r="P383" s="42">
        <v>7464</v>
      </c>
      <c r="Q383" s="37" t="s">
        <v>23</v>
      </c>
      <c r="R383" s="38">
        <v>1007.9</v>
      </c>
      <c r="S383" s="34">
        <v>186.9</v>
      </c>
      <c r="T383" s="34">
        <v>143.9</v>
      </c>
      <c r="U383" s="66">
        <v>25.4</v>
      </c>
      <c r="V383" s="34">
        <v>135.5</v>
      </c>
      <c r="W383" s="34">
        <v>0</v>
      </c>
      <c r="X383" s="39" t="s">
        <v>309</v>
      </c>
      <c r="Y383" s="40">
        <v>8</v>
      </c>
      <c r="Z383" s="41" t="s">
        <v>170</v>
      </c>
      <c r="AA383" s="42">
        <v>1526.18</v>
      </c>
      <c r="AB383" s="41" t="s">
        <v>8</v>
      </c>
      <c r="AC383" s="39" t="s">
        <v>312</v>
      </c>
      <c r="AD383" s="43"/>
    </row>
    <row r="384" spans="1:30" s="5" customFormat="1" ht="30" customHeight="1">
      <c r="A384" s="31">
        <v>29</v>
      </c>
      <c r="B384" s="32" t="s">
        <v>39</v>
      </c>
      <c r="C384" s="31">
        <v>1</v>
      </c>
      <c r="D384" s="31">
        <v>95</v>
      </c>
      <c r="E384" s="31">
        <v>1992</v>
      </c>
      <c r="F384" s="33" t="s">
        <v>7</v>
      </c>
      <c r="G384" s="31" t="s">
        <v>5</v>
      </c>
      <c r="H384" s="31">
        <v>2</v>
      </c>
      <c r="I384" s="31">
        <v>2</v>
      </c>
      <c r="J384" s="31">
        <v>16</v>
      </c>
      <c r="K384" s="38">
        <v>503.4</v>
      </c>
      <c r="L384" s="38">
        <v>890.3</v>
      </c>
      <c r="M384" s="34">
        <v>953.3</v>
      </c>
      <c r="N384" s="53">
        <f t="shared" si="106"/>
        <v>1066.4</v>
      </c>
      <c r="O384" s="46">
        <v>1150.61</v>
      </c>
      <c r="P384" s="42">
        <v>3575</v>
      </c>
      <c r="Q384" s="37" t="s">
        <v>4</v>
      </c>
      <c r="R384" s="38">
        <v>777.1</v>
      </c>
      <c r="S384" s="34">
        <v>91.91</v>
      </c>
      <c r="T384" s="34">
        <v>70.7</v>
      </c>
      <c r="U384" s="34">
        <v>105.4</v>
      </c>
      <c r="V384" s="42">
        <v>63</v>
      </c>
      <c r="W384" s="34">
        <v>0</v>
      </c>
      <c r="X384" s="39" t="s">
        <v>279</v>
      </c>
      <c r="Y384" s="40">
        <v>28</v>
      </c>
      <c r="Z384" s="41" t="s">
        <v>142</v>
      </c>
      <c r="AA384" s="42">
        <v>1512.5</v>
      </c>
      <c r="AB384" s="41" t="s">
        <v>8</v>
      </c>
      <c r="AC384" s="39" t="s">
        <v>76</v>
      </c>
      <c r="AD384" s="43"/>
    </row>
    <row r="385" spans="1:30" s="5" customFormat="1" ht="30" customHeight="1">
      <c r="A385" s="31">
        <v>30</v>
      </c>
      <c r="B385" s="32" t="s">
        <v>39</v>
      </c>
      <c r="C385" s="31">
        <v>1</v>
      </c>
      <c r="D385" s="31">
        <v>96</v>
      </c>
      <c r="E385" s="31">
        <v>1993</v>
      </c>
      <c r="F385" s="33" t="s">
        <v>31</v>
      </c>
      <c r="G385" s="31" t="s">
        <v>22</v>
      </c>
      <c r="H385" s="31">
        <v>2</v>
      </c>
      <c r="I385" s="31">
        <v>3</v>
      </c>
      <c r="J385" s="31">
        <v>24</v>
      </c>
      <c r="K385" s="38">
        <v>756.1</v>
      </c>
      <c r="L385" s="38">
        <v>1377</v>
      </c>
      <c r="M385" s="34">
        <v>1489.2</v>
      </c>
      <c r="N385" s="53">
        <f t="shared" si="106"/>
        <v>1594.3999999999999</v>
      </c>
      <c r="O385" s="46">
        <v>1733.5</v>
      </c>
      <c r="P385" s="42">
        <v>6901</v>
      </c>
      <c r="Q385" s="37" t="s">
        <v>41</v>
      </c>
      <c r="R385" s="38">
        <v>902.4</v>
      </c>
      <c r="S385" s="34">
        <v>116.7</v>
      </c>
      <c r="T385" s="34">
        <v>89.8</v>
      </c>
      <c r="U385" s="66">
        <v>127.6</v>
      </c>
      <c r="V385" s="34">
        <v>112.2</v>
      </c>
      <c r="W385" s="34">
        <v>0</v>
      </c>
      <c r="X385" s="39" t="s">
        <v>309</v>
      </c>
      <c r="Y385" s="40">
        <v>8</v>
      </c>
      <c r="Z385" s="41" t="s">
        <v>170</v>
      </c>
      <c r="AA385" s="42">
        <v>1211.76</v>
      </c>
      <c r="AB385" s="41" t="s">
        <v>8</v>
      </c>
      <c r="AC385" s="39" t="s">
        <v>312</v>
      </c>
      <c r="AD385" s="43"/>
    </row>
    <row r="386" spans="1:30" s="5" customFormat="1" ht="30" customHeight="1">
      <c r="A386" s="31">
        <v>31</v>
      </c>
      <c r="B386" s="32" t="s">
        <v>39</v>
      </c>
      <c r="C386" s="31">
        <v>1</v>
      </c>
      <c r="D386" s="31">
        <v>101</v>
      </c>
      <c r="E386" s="31">
        <v>2002</v>
      </c>
      <c r="F386" s="33" t="s">
        <v>34</v>
      </c>
      <c r="G386" s="31" t="s">
        <v>22</v>
      </c>
      <c r="H386" s="31">
        <v>14</v>
      </c>
      <c r="I386" s="31">
        <v>6</v>
      </c>
      <c r="J386" s="31">
        <v>179</v>
      </c>
      <c r="K386" s="38">
        <v>6938.4</v>
      </c>
      <c r="L386" s="38">
        <v>11869.9</v>
      </c>
      <c r="M386" s="34">
        <v>13222.5</v>
      </c>
      <c r="N386" s="53">
        <f t="shared" si="106"/>
        <v>13896.3</v>
      </c>
      <c r="O386" s="46">
        <v>15538.5</v>
      </c>
      <c r="P386" s="42">
        <v>64290</v>
      </c>
      <c r="Q386" s="37" t="s">
        <v>74</v>
      </c>
      <c r="R386" s="38">
        <v>4936</v>
      </c>
      <c r="S386" s="34">
        <v>1254.89</v>
      </c>
      <c r="T386" s="34">
        <v>965.3</v>
      </c>
      <c r="U386" s="66">
        <v>1061.1</v>
      </c>
      <c r="V386" s="34">
        <v>1352.6</v>
      </c>
      <c r="W386" s="34">
        <v>0</v>
      </c>
      <c r="X386" s="39" t="s">
        <v>309</v>
      </c>
      <c r="Y386" s="40">
        <v>3</v>
      </c>
      <c r="Z386" s="41" t="s">
        <v>264</v>
      </c>
      <c r="AA386" s="42">
        <v>10445.51</v>
      </c>
      <c r="AB386" s="41" t="s">
        <v>8</v>
      </c>
      <c r="AC386" s="39" t="s">
        <v>312</v>
      </c>
      <c r="AD386" s="43"/>
    </row>
    <row r="387" spans="1:30" s="5" customFormat="1" ht="30" customHeight="1">
      <c r="A387" s="31"/>
      <c r="B387" s="72" t="s">
        <v>328</v>
      </c>
      <c r="C387" s="71">
        <f>SUM(C357:C358,C359:C360,C361:C362,C363,C366,C367,C369,C370:C371,C372,)</f>
        <v>13</v>
      </c>
      <c r="D387" s="71"/>
      <c r="E387" s="71"/>
      <c r="F387" s="71"/>
      <c r="G387" s="71"/>
      <c r="H387" s="71">
        <f aca="true" t="shared" si="119" ref="H387:AA387">SUM(H357:H358,H359:H360,H361:H362,H363,H366,H367,H369,H370:H371,H372,)</f>
        <v>26</v>
      </c>
      <c r="I387" s="71"/>
      <c r="J387" s="71">
        <f t="shared" si="119"/>
        <v>208</v>
      </c>
      <c r="K387" s="73">
        <f t="shared" si="119"/>
        <v>6510.7</v>
      </c>
      <c r="L387" s="73">
        <f t="shared" si="119"/>
        <v>11680.2</v>
      </c>
      <c r="M387" s="73">
        <f t="shared" si="119"/>
        <v>12495.7</v>
      </c>
      <c r="N387" s="73">
        <f t="shared" si="119"/>
        <v>13955.400000000001</v>
      </c>
      <c r="O387" s="73">
        <f t="shared" si="119"/>
        <v>15042.98</v>
      </c>
      <c r="P387" s="73">
        <f t="shared" si="119"/>
        <v>46368</v>
      </c>
      <c r="Q387" s="71"/>
      <c r="R387" s="73">
        <f t="shared" si="119"/>
        <v>10480.900000000001</v>
      </c>
      <c r="S387" s="73">
        <f t="shared" si="119"/>
        <v>1179.0800000000002</v>
      </c>
      <c r="T387" s="73">
        <f t="shared" si="119"/>
        <v>907.0000000000002</v>
      </c>
      <c r="U387" s="73">
        <f t="shared" si="119"/>
        <v>1368.2</v>
      </c>
      <c r="V387" s="73">
        <f t="shared" si="119"/>
        <v>815.5</v>
      </c>
      <c r="W387" s="73">
        <f t="shared" si="119"/>
        <v>0</v>
      </c>
      <c r="X387" s="71"/>
      <c r="Y387" s="71"/>
      <c r="Z387" s="71"/>
      <c r="AA387" s="73">
        <f t="shared" si="119"/>
        <v>16162.8</v>
      </c>
      <c r="AB387" s="71"/>
      <c r="AC387" s="71"/>
      <c r="AD387" s="71"/>
    </row>
    <row r="388" spans="1:31" s="5" customFormat="1" ht="30" customHeight="1">
      <c r="A388" s="54"/>
      <c r="B388" s="55" t="s">
        <v>85</v>
      </c>
      <c r="C388" s="71">
        <f>SUM(C356:C386)</f>
        <v>31</v>
      </c>
      <c r="D388" s="71"/>
      <c r="E388" s="71"/>
      <c r="F388" s="71"/>
      <c r="G388" s="71"/>
      <c r="H388" s="71">
        <f>SUM(H356:H386)</f>
        <v>83</v>
      </c>
      <c r="I388" s="33"/>
      <c r="J388" s="54">
        <f aca="true" t="shared" si="120" ref="J388:P388">SUM(J356:J386)</f>
        <v>789</v>
      </c>
      <c r="K388" s="56">
        <f t="shared" si="120"/>
        <v>25659</v>
      </c>
      <c r="L388" s="56">
        <f t="shared" si="120"/>
        <v>44566.2</v>
      </c>
      <c r="M388" s="56">
        <f t="shared" si="120"/>
        <v>48310.99999999999</v>
      </c>
      <c r="N388" s="53">
        <f t="shared" si="106"/>
        <v>52264.49999999999</v>
      </c>
      <c r="O388" s="57">
        <f t="shared" si="120"/>
        <v>57714.82</v>
      </c>
      <c r="P388" s="56">
        <f t="shared" si="120"/>
        <v>210789</v>
      </c>
      <c r="Q388" s="78"/>
      <c r="R388" s="56">
        <f aca="true" t="shared" si="121" ref="R388:W388">SUM(R356:R386)</f>
        <v>29093.840000000007</v>
      </c>
      <c r="S388" s="56">
        <f t="shared" si="121"/>
        <v>4824.9</v>
      </c>
      <c r="T388" s="56">
        <f t="shared" si="121"/>
        <v>3711.7000000000007</v>
      </c>
      <c r="U388" s="56">
        <f t="shared" si="121"/>
        <v>3986.6000000000004</v>
      </c>
      <c r="V388" s="56">
        <f t="shared" si="121"/>
        <v>3843.0999999999995</v>
      </c>
      <c r="W388" s="56">
        <f t="shared" si="121"/>
        <v>202.6</v>
      </c>
      <c r="X388" s="78"/>
      <c r="Y388" s="78"/>
      <c r="Z388" s="78"/>
      <c r="AA388" s="56">
        <f>SUM(AA356:AA386)</f>
        <v>48426.91000000001</v>
      </c>
      <c r="AB388" s="41"/>
      <c r="AC388" s="78"/>
      <c r="AD388" s="43"/>
      <c r="AE388" s="132"/>
    </row>
    <row r="389" spans="1:30" s="5" customFormat="1" ht="30" customHeight="1">
      <c r="A389" s="54"/>
      <c r="B389" s="55" t="s">
        <v>283</v>
      </c>
      <c r="C389" s="54">
        <f>SUM(C357,C358,C359,C360,C361,C362,C363,C366,C367,C369:C370,C371,C372:C373,C377,C384)</f>
        <v>16</v>
      </c>
      <c r="D389" s="54"/>
      <c r="E389" s="54"/>
      <c r="F389" s="54"/>
      <c r="G389" s="54"/>
      <c r="H389" s="54">
        <f aca="true" t="shared" si="122" ref="H389:AA389">SUM(H357,H358,H359,H360,H361,H362,H363,H366,H367,H369:H370,H371,H372:H373,H377,H384)</f>
        <v>32</v>
      </c>
      <c r="I389" s="54"/>
      <c r="J389" s="54">
        <f t="shared" si="122"/>
        <v>264</v>
      </c>
      <c r="K389" s="56">
        <f t="shared" si="122"/>
        <v>7939.299999999999</v>
      </c>
      <c r="L389" s="56">
        <f t="shared" si="122"/>
        <v>14304</v>
      </c>
      <c r="M389" s="56">
        <f t="shared" si="122"/>
        <v>15312.099999999999</v>
      </c>
      <c r="N389" s="53">
        <f t="shared" si="106"/>
        <v>17110.8</v>
      </c>
      <c r="O389" s="56">
        <f t="shared" si="122"/>
        <v>18455.239999999998</v>
      </c>
      <c r="P389" s="56">
        <f t="shared" si="122"/>
        <v>57081</v>
      </c>
      <c r="Q389" s="54"/>
      <c r="R389" s="56">
        <f t="shared" si="122"/>
        <v>12876.500000000002</v>
      </c>
      <c r="S389" s="56">
        <f t="shared" si="122"/>
        <v>1457.5400000000002</v>
      </c>
      <c r="T389" s="56">
        <f t="shared" si="122"/>
        <v>1121.2000000000003</v>
      </c>
      <c r="U389" s="56">
        <f t="shared" si="122"/>
        <v>1685.6000000000001</v>
      </c>
      <c r="V389" s="56">
        <f t="shared" si="122"/>
        <v>1008.1</v>
      </c>
      <c r="W389" s="56">
        <f t="shared" si="122"/>
        <v>0</v>
      </c>
      <c r="X389" s="54"/>
      <c r="Y389" s="54"/>
      <c r="Z389" s="54"/>
      <c r="AA389" s="56">
        <f t="shared" si="122"/>
        <v>20474.8</v>
      </c>
      <c r="AB389" s="54"/>
      <c r="AC389" s="54"/>
      <c r="AD389" s="54"/>
    </row>
    <row r="390" spans="1:30" s="5" customFormat="1" ht="30" customHeight="1">
      <c r="A390" s="54"/>
      <c r="B390" s="55" t="s">
        <v>362</v>
      </c>
      <c r="C390" s="54">
        <f>SUM(C368,C379:C383,C385:C386)</f>
        <v>8</v>
      </c>
      <c r="D390" s="54"/>
      <c r="E390" s="54"/>
      <c r="F390" s="54"/>
      <c r="G390" s="54"/>
      <c r="H390" s="54">
        <f aca="true" t="shared" si="123" ref="H390:AA390">SUM(H368,H379:H383,H385:H386)</f>
        <v>34</v>
      </c>
      <c r="I390" s="54"/>
      <c r="J390" s="54">
        <f t="shared" si="123"/>
        <v>374</v>
      </c>
      <c r="K390" s="56">
        <f t="shared" si="123"/>
        <v>13555.900000000001</v>
      </c>
      <c r="L390" s="56">
        <f t="shared" si="123"/>
        <v>22934.9</v>
      </c>
      <c r="M390" s="56">
        <f t="shared" si="123"/>
        <v>25333.3</v>
      </c>
      <c r="N390" s="53">
        <f t="shared" si="106"/>
        <v>26391.4</v>
      </c>
      <c r="O390" s="56">
        <f t="shared" si="123"/>
        <v>29332.699999999997</v>
      </c>
      <c r="P390" s="56">
        <f t="shared" si="123"/>
        <v>118050</v>
      </c>
      <c r="Q390" s="54"/>
      <c r="R390" s="56">
        <f t="shared" si="123"/>
        <v>10768.599999999999</v>
      </c>
      <c r="S390" s="56">
        <f t="shared" si="123"/>
        <v>2353.49</v>
      </c>
      <c r="T390" s="56">
        <f t="shared" si="123"/>
        <v>1810.6</v>
      </c>
      <c r="U390" s="56">
        <f t="shared" si="123"/>
        <v>1645.8999999999999</v>
      </c>
      <c r="V390" s="56">
        <f t="shared" si="123"/>
        <v>2398.4</v>
      </c>
      <c r="W390" s="56">
        <f t="shared" si="123"/>
        <v>0</v>
      </c>
      <c r="X390" s="54"/>
      <c r="Y390" s="54"/>
      <c r="Z390" s="54"/>
      <c r="AA390" s="56">
        <f t="shared" si="123"/>
        <v>20182.71</v>
      </c>
      <c r="AB390" s="54"/>
      <c r="AC390" s="54"/>
      <c r="AD390" s="54"/>
    </row>
    <row r="391" spans="1:30" s="5" customFormat="1" ht="30" customHeight="1">
      <c r="A391" s="54"/>
      <c r="B391" s="55" t="s">
        <v>303</v>
      </c>
      <c r="C391" s="54">
        <f>SUM(C356,C374)</f>
        <v>2</v>
      </c>
      <c r="D391" s="54"/>
      <c r="E391" s="54"/>
      <c r="F391" s="54"/>
      <c r="G391" s="54"/>
      <c r="H391" s="54">
        <f aca="true" t="shared" si="124" ref="H391:AA391">SUM(H356,H374)</f>
        <v>4</v>
      </c>
      <c r="I391" s="54"/>
      <c r="J391" s="54">
        <f t="shared" si="124"/>
        <v>40</v>
      </c>
      <c r="K391" s="56">
        <f t="shared" si="124"/>
        <v>906.8</v>
      </c>
      <c r="L391" s="56">
        <f t="shared" si="124"/>
        <v>1763.3</v>
      </c>
      <c r="M391" s="56">
        <f t="shared" si="124"/>
        <v>1858.6999999999998</v>
      </c>
      <c r="N391" s="56">
        <f t="shared" si="124"/>
        <v>2115.8</v>
      </c>
      <c r="O391" s="56">
        <f t="shared" si="124"/>
        <v>2232</v>
      </c>
      <c r="P391" s="54">
        <f t="shared" si="124"/>
        <v>7105</v>
      </c>
      <c r="Q391" s="54"/>
      <c r="R391" s="56">
        <f t="shared" si="124"/>
        <v>1599.6999999999998</v>
      </c>
      <c r="S391" s="56">
        <f t="shared" si="124"/>
        <v>182.13</v>
      </c>
      <c r="T391" s="56">
        <f t="shared" si="124"/>
        <v>140.1</v>
      </c>
      <c r="U391" s="56">
        <f t="shared" si="124"/>
        <v>212.39999999999998</v>
      </c>
      <c r="V391" s="56">
        <f t="shared" si="124"/>
        <v>126</v>
      </c>
      <c r="W391" s="56">
        <f t="shared" si="124"/>
        <v>0</v>
      </c>
      <c r="X391" s="54"/>
      <c r="Y391" s="54"/>
      <c r="Z391" s="54"/>
      <c r="AA391" s="56">
        <f t="shared" si="124"/>
        <v>2495.4</v>
      </c>
      <c r="AB391" s="54"/>
      <c r="AC391" s="54"/>
      <c r="AD391" s="54"/>
    </row>
    <row r="392" spans="1:31" s="5" customFormat="1" ht="30" customHeight="1">
      <c r="A392" s="54"/>
      <c r="B392" s="55" t="s">
        <v>221</v>
      </c>
      <c r="C392" s="54">
        <f>SUM(C364:C365,C375:C376,C378)</f>
        <v>5</v>
      </c>
      <c r="D392" s="54"/>
      <c r="E392" s="54"/>
      <c r="F392" s="54"/>
      <c r="G392" s="54"/>
      <c r="H392" s="54">
        <f aca="true" t="shared" si="125" ref="H392:AA392">SUM(H364:H365,H375:H376,H378)</f>
        <v>13</v>
      </c>
      <c r="I392" s="54"/>
      <c r="J392" s="54">
        <f t="shared" si="125"/>
        <v>111</v>
      </c>
      <c r="K392" s="56">
        <f t="shared" si="125"/>
        <v>3257</v>
      </c>
      <c r="L392" s="56">
        <f t="shared" si="125"/>
        <v>5564</v>
      </c>
      <c r="M392" s="56">
        <f t="shared" si="125"/>
        <v>5806.9</v>
      </c>
      <c r="N392" s="56">
        <f t="shared" si="125"/>
        <v>6646.500000000001</v>
      </c>
      <c r="O392" s="56">
        <f t="shared" si="125"/>
        <v>7694.88</v>
      </c>
      <c r="P392" s="56">
        <f t="shared" si="125"/>
        <v>28553</v>
      </c>
      <c r="Q392" s="54"/>
      <c r="R392" s="54">
        <f t="shared" si="125"/>
        <v>3849.04</v>
      </c>
      <c r="S392" s="54">
        <f t="shared" si="125"/>
        <v>831.74</v>
      </c>
      <c r="T392" s="56">
        <f t="shared" si="125"/>
        <v>639.8</v>
      </c>
      <c r="U392" s="56">
        <f t="shared" si="125"/>
        <v>442.7</v>
      </c>
      <c r="V392" s="56">
        <f t="shared" si="125"/>
        <v>310.6</v>
      </c>
      <c r="W392" s="56">
        <f t="shared" si="125"/>
        <v>202.6</v>
      </c>
      <c r="X392" s="54"/>
      <c r="Y392" s="54"/>
      <c r="Z392" s="54"/>
      <c r="AA392" s="56">
        <f t="shared" si="125"/>
        <v>5274</v>
      </c>
      <c r="AB392" s="54"/>
      <c r="AC392" s="54"/>
      <c r="AD392" s="54"/>
      <c r="AE392" s="51"/>
    </row>
    <row r="393" spans="1:31" s="5" customFormat="1" ht="30" customHeight="1">
      <c r="A393" s="31">
        <v>1</v>
      </c>
      <c r="B393" s="32" t="s">
        <v>42</v>
      </c>
      <c r="C393" s="59">
        <v>1</v>
      </c>
      <c r="D393" s="31">
        <v>1</v>
      </c>
      <c r="E393" s="31">
        <v>1986</v>
      </c>
      <c r="F393" s="33" t="s">
        <v>7</v>
      </c>
      <c r="G393" s="31" t="s">
        <v>5</v>
      </c>
      <c r="H393" s="31">
        <v>2</v>
      </c>
      <c r="I393" s="31">
        <v>2</v>
      </c>
      <c r="J393" s="31">
        <v>16</v>
      </c>
      <c r="K393" s="38">
        <v>499.9</v>
      </c>
      <c r="L393" s="38">
        <v>896.4</v>
      </c>
      <c r="M393" s="34">
        <v>959.4</v>
      </c>
      <c r="N393" s="53">
        <f t="shared" si="106"/>
        <v>1080.6</v>
      </c>
      <c r="O393" s="46">
        <v>1164.51</v>
      </c>
      <c r="P393" s="36">
        <v>3600</v>
      </c>
      <c r="Q393" s="37" t="s">
        <v>4</v>
      </c>
      <c r="R393" s="38">
        <v>794.7</v>
      </c>
      <c r="S393" s="34">
        <v>90.61</v>
      </c>
      <c r="T393" s="34">
        <v>69.7</v>
      </c>
      <c r="U393" s="34">
        <v>114.5</v>
      </c>
      <c r="V393" s="42">
        <v>63</v>
      </c>
      <c r="W393" s="34">
        <v>0</v>
      </c>
      <c r="X393" s="39" t="s">
        <v>279</v>
      </c>
      <c r="Y393" s="40">
        <v>35</v>
      </c>
      <c r="Z393" s="41" t="s">
        <v>141</v>
      </c>
      <c r="AA393" s="42">
        <v>769.1</v>
      </c>
      <c r="AB393" s="41" t="s">
        <v>8</v>
      </c>
      <c r="AC393" s="39" t="s">
        <v>76</v>
      </c>
      <c r="AD393" s="43" t="s">
        <v>202</v>
      </c>
      <c r="AE393" s="51"/>
    </row>
    <row r="394" spans="1:31" s="5" customFormat="1" ht="30" customHeight="1">
      <c r="A394" s="31">
        <v>2</v>
      </c>
      <c r="B394" s="32" t="s">
        <v>42</v>
      </c>
      <c r="C394" s="31">
        <v>1</v>
      </c>
      <c r="D394" s="31">
        <v>2</v>
      </c>
      <c r="E394" s="31">
        <v>1987</v>
      </c>
      <c r="F394" s="33" t="s">
        <v>7</v>
      </c>
      <c r="G394" s="31" t="s">
        <v>5</v>
      </c>
      <c r="H394" s="31">
        <v>2</v>
      </c>
      <c r="I394" s="31">
        <v>2</v>
      </c>
      <c r="J394" s="31">
        <v>16</v>
      </c>
      <c r="K394" s="38">
        <v>504.6</v>
      </c>
      <c r="L394" s="38">
        <v>904.8</v>
      </c>
      <c r="M394" s="34">
        <v>939</v>
      </c>
      <c r="N394" s="53">
        <f t="shared" si="106"/>
        <v>1153.7</v>
      </c>
      <c r="O394" s="46">
        <v>1588.73</v>
      </c>
      <c r="P394" s="41">
        <v>3619</v>
      </c>
      <c r="Q394" s="37" t="s">
        <v>4</v>
      </c>
      <c r="R394" s="38">
        <v>660.39</v>
      </c>
      <c r="S394" s="34">
        <v>92.56</v>
      </c>
      <c r="T394" s="34">
        <v>71.2</v>
      </c>
      <c r="U394" s="34">
        <v>177.7</v>
      </c>
      <c r="V394" s="34">
        <v>34.2</v>
      </c>
      <c r="W394" s="34">
        <v>0</v>
      </c>
      <c r="X394" s="39" t="s">
        <v>88</v>
      </c>
      <c r="Y394" s="40">
        <v>22</v>
      </c>
      <c r="Z394" s="41" t="s">
        <v>171</v>
      </c>
      <c r="AA394" s="42">
        <v>1475.6</v>
      </c>
      <c r="AB394" s="41" t="s">
        <v>8</v>
      </c>
      <c r="AC394" s="39" t="s">
        <v>87</v>
      </c>
      <c r="AD394" s="43" t="s">
        <v>202</v>
      </c>
      <c r="AE394" s="51"/>
    </row>
    <row r="395" spans="1:31" s="5" customFormat="1" ht="30" customHeight="1">
      <c r="A395" s="31">
        <v>3</v>
      </c>
      <c r="B395" s="32" t="s">
        <v>42</v>
      </c>
      <c r="C395" s="31">
        <v>1</v>
      </c>
      <c r="D395" s="31">
        <v>3</v>
      </c>
      <c r="E395" s="31">
        <v>1986</v>
      </c>
      <c r="F395" s="33" t="s">
        <v>7</v>
      </c>
      <c r="G395" s="31" t="s">
        <v>5</v>
      </c>
      <c r="H395" s="31">
        <v>2</v>
      </c>
      <c r="I395" s="31">
        <v>2</v>
      </c>
      <c r="J395" s="31">
        <v>16</v>
      </c>
      <c r="K395" s="38">
        <v>499.9</v>
      </c>
      <c r="L395" s="38">
        <v>904.6</v>
      </c>
      <c r="M395" s="34">
        <v>970</v>
      </c>
      <c r="N395" s="53">
        <f t="shared" si="106"/>
        <v>1158.2</v>
      </c>
      <c r="O395" s="46">
        <v>1830.4</v>
      </c>
      <c r="P395" s="36">
        <v>3512</v>
      </c>
      <c r="Q395" s="37" t="s">
        <v>4</v>
      </c>
      <c r="R395" s="38">
        <v>650.64</v>
      </c>
      <c r="S395" s="34">
        <v>90.48</v>
      </c>
      <c r="T395" s="34">
        <v>69.4</v>
      </c>
      <c r="U395" s="34">
        <v>184.2</v>
      </c>
      <c r="V395" s="34">
        <v>32.7</v>
      </c>
      <c r="W395" s="34">
        <v>0</v>
      </c>
      <c r="X395" s="39" t="s">
        <v>88</v>
      </c>
      <c r="Y395" s="40">
        <v>24</v>
      </c>
      <c r="Z395" s="41" t="s">
        <v>171</v>
      </c>
      <c r="AA395" s="42">
        <v>1545.9</v>
      </c>
      <c r="AB395" s="41" t="s">
        <v>8</v>
      </c>
      <c r="AC395" s="39" t="s">
        <v>87</v>
      </c>
      <c r="AD395" s="43" t="s">
        <v>202</v>
      </c>
      <c r="AE395" s="51"/>
    </row>
    <row r="396" spans="1:31" s="5" customFormat="1" ht="30" customHeight="1">
      <c r="A396" s="31">
        <v>4</v>
      </c>
      <c r="B396" s="32" t="s">
        <v>42</v>
      </c>
      <c r="C396" s="31">
        <v>1</v>
      </c>
      <c r="D396" s="31">
        <v>4</v>
      </c>
      <c r="E396" s="31">
        <v>1986</v>
      </c>
      <c r="F396" s="33" t="s">
        <v>7</v>
      </c>
      <c r="G396" s="31" t="s">
        <v>5</v>
      </c>
      <c r="H396" s="31">
        <v>2</v>
      </c>
      <c r="I396" s="31">
        <v>2</v>
      </c>
      <c r="J396" s="31">
        <v>16</v>
      </c>
      <c r="K396" s="38">
        <v>504.4</v>
      </c>
      <c r="L396" s="38">
        <v>897.9</v>
      </c>
      <c r="M396" s="34">
        <v>960.9</v>
      </c>
      <c r="N396" s="53">
        <f t="shared" si="106"/>
        <v>1081.7</v>
      </c>
      <c r="O396" s="46">
        <v>1166.18</v>
      </c>
      <c r="P396" s="36">
        <v>3612</v>
      </c>
      <c r="Q396" s="37" t="s">
        <v>4</v>
      </c>
      <c r="R396" s="38">
        <v>800.2</v>
      </c>
      <c r="S396" s="34">
        <v>93.08</v>
      </c>
      <c r="T396" s="34">
        <v>71.6</v>
      </c>
      <c r="U396" s="34">
        <v>112.2</v>
      </c>
      <c r="V396" s="42">
        <v>63</v>
      </c>
      <c r="W396" s="34">
        <v>0</v>
      </c>
      <c r="X396" s="39" t="s">
        <v>279</v>
      </c>
      <c r="Y396" s="40">
        <v>32</v>
      </c>
      <c r="Z396" s="41" t="s">
        <v>141</v>
      </c>
      <c r="AA396" s="42">
        <v>1509</v>
      </c>
      <c r="AB396" s="41" t="s">
        <v>8</v>
      </c>
      <c r="AC396" s="39" t="s">
        <v>76</v>
      </c>
      <c r="AD396" s="43" t="s">
        <v>202</v>
      </c>
      <c r="AE396" s="51"/>
    </row>
    <row r="397" spans="1:31" s="5" customFormat="1" ht="30" customHeight="1">
      <c r="A397" s="31">
        <v>5</v>
      </c>
      <c r="B397" s="32" t="s">
        <v>42</v>
      </c>
      <c r="C397" s="31">
        <v>1</v>
      </c>
      <c r="D397" s="31">
        <v>5</v>
      </c>
      <c r="E397" s="31">
        <v>1986</v>
      </c>
      <c r="F397" s="33" t="s">
        <v>7</v>
      </c>
      <c r="G397" s="31" t="s">
        <v>5</v>
      </c>
      <c r="H397" s="31">
        <v>2</v>
      </c>
      <c r="I397" s="31">
        <v>2</v>
      </c>
      <c r="J397" s="31">
        <v>16</v>
      </c>
      <c r="K397" s="38">
        <v>506.7</v>
      </c>
      <c r="L397" s="38">
        <v>903.7</v>
      </c>
      <c r="M397" s="34">
        <v>966.7</v>
      </c>
      <c r="N397" s="53">
        <f t="shared" si="106"/>
        <v>1083.4</v>
      </c>
      <c r="O397" s="46">
        <v>1167.4</v>
      </c>
      <c r="P397" s="36">
        <v>3583</v>
      </c>
      <c r="Q397" s="37" t="s">
        <v>4</v>
      </c>
      <c r="R397" s="38">
        <v>793.4</v>
      </c>
      <c r="S397" s="34">
        <v>91</v>
      </c>
      <c r="T397" s="34">
        <v>70</v>
      </c>
      <c r="U397" s="34">
        <v>109.7</v>
      </c>
      <c r="V397" s="42">
        <v>63</v>
      </c>
      <c r="W397" s="34">
        <v>0</v>
      </c>
      <c r="X397" s="39" t="s">
        <v>279</v>
      </c>
      <c r="Y397" s="40">
        <v>33</v>
      </c>
      <c r="Z397" s="41" t="s">
        <v>141</v>
      </c>
      <c r="AA397" s="42">
        <v>1619.2</v>
      </c>
      <c r="AB397" s="41" t="s">
        <v>8</v>
      </c>
      <c r="AC397" s="39" t="s">
        <v>76</v>
      </c>
      <c r="AD397" s="43" t="s">
        <v>202</v>
      </c>
      <c r="AE397" s="51"/>
    </row>
    <row r="398" spans="1:31" s="5" customFormat="1" ht="30" customHeight="1">
      <c r="A398" s="31">
        <v>6</v>
      </c>
      <c r="B398" s="32" t="s">
        <v>42</v>
      </c>
      <c r="C398" s="31">
        <v>1</v>
      </c>
      <c r="D398" s="31">
        <v>6</v>
      </c>
      <c r="E398" s="31">
        <v>1989</v>
      </c>
      <c r="F398" s="33" t="s">
        <v>7</v>
      </c>
      <c r="G398" s="31" t="s">
        <v>5</v>
      </c>
      <c r="H398" s="31">
        <v>2</v>
      </c>
      <c r="I398" s="31">
        <v>2</v>
      </c>
      <c r="J398" s="31">
        <v>16</v>
      </c>
      <c r="K398" s="38">
        <v>501.5</v>
      </c>
      <c r="L398" s="38">
        <v>902.8</v>
      </c>
      <c r="M398" s="34">
        <v>967</v>
      </c>
      <c r="N398" s="53">
        <f t="shared" si="106"/>
        <v>1078.6</v>
      </c>
      <c r="O398" s="46">
        <v>1163.98</v>
      </c>
      <c r="P398" s="36">
        <v>3621</v>
      </c>
      <c r="Q398" s="37" t="s">
        <v>4</v>
      </c>
      <c r="R398" s="38">
        <v>776.9</v>
      </c>
      <c r="S398" s="34">
        <v>91.78</v>
      </c>
      <c r="T398" s="34">
        <v>70.6</v>
      </c>
      <c r="U398" s="34">
        <v>105.2</v>
      </c>
      <c r="V398" s="42">
        <v>64.2</v>
      </c>
      <c r="W398" s="34">
        <v>0</v>
      </c>
      <c r="X398" s="39" t="s">
        <v>279</v>
      </c>
      <c r="Y398" s="40">
        <v>29</v>
      </c>
      <c r="Z398" s="41" t="s">
        <v>141</v>
      </c>
      <c r="AA398" s="42">
        <v>1064</v>
      </c>
      <c r="AB398" s="41" t="s">
        <v>8</v>
      </c>
      <c r="AC398" s="39" t="s">
        <v>76</v>
      </c>
      <c r="AD398" s="43" t="s">
        <v>202</v>
      </c>
      <c r="AE398" s="51"/>
    </row>
    <row r="399" spans="1:31" s="5" customFormat="1" ht="30" customHeight="1">
      <c r="A399" s="31">
        <v>7</v>
      </c>
      <c r="B399" s="32" t="s">
        <v>42</v>
      </c>
      <c r="C399" s="31">
        <v>1</v>
      </c>
      <c r="D399" s="31">
        <v>7</v>
      </c>
      <c r="E399" s="31">
        <v>1987</v>
      </c>
      <c r="F399" s="33" t="s">
        <v>7</v>
      </c>
      <c r="G399" s="31" t="s">
        <v>5</v>
      </c>
      <c r="H399" s="31">
        <v>1</v>
      </c>
      <c r="I399" s="31">
        <v>2</v>
      </c>
      <c r="J399" s="31">
        <v>4</v>
      </c>
      <c r="K399" s="38">
        <v>131.4</v>
      </c>
      <c r="L399" s="38">
        <v>231.6</v>
      </c>
      <c r="M399" s="34">
        <v>249.1</v>
      </c>
      <c r="N399" s="53">
        <f t="shared" si="106"/>
        <v>319.8</v>
      </c>
      <c r="O399" s="46">
        <v>347.77</v>
      </c>
      <c r="P399" s="36">
        <v>1038</v>
      </c>
      <c r="Q399" s="37" t="s">
        <v>4</v>
      </c>
      <c r="R399" s="38">
        <v>776.9</v>
      </c>
      <c r="S399" s="34">
        <v>45.37</v>
      </c>
      <c r="T399" s="34">
        <v>34.9</v>
      </c>
      <c r="U399" s="34">
        <v>53.3</v>
      </c>
      <c r="V399" s="42">
        <v>17.5</v>
      </c>
      <c r="W399" s="34">
        <v>0</v>
      </c>
      <c r="X399" s="39" t="s">
        <v>279</v>
      </c>
      <c r="Y399" s="40">
        <v>8</v>
      </c>
      <c r="Z399" s="41" t="s">
        <v>141</v>
      </c>
      <c r="AA399" s="42">
        <v>355.2</v>
      </c>
      <c r="AB399" s="41" t="s">
        <v>8</v>
      </c>
      <c r="AC399" s="39" t="s">
        <v>76</v>
      </c>
      <c r="AD399" s="43" t="s">
        <v>202</v>
      </c>
      <c r="AE399" s="51"/>
    </row>
    <row r="400" spans="1:31" s="5" customFormat="1" ht="30" customHeight="1">
      <c r="A400" s="31">
        <v>8</v>
      </c>
      <c r="B400" s="32" t="s">
        <v>42</v>
      </c>
      <c r="C400" s="31">
        <v>1</v>
      </c>
      <c r="D400" s="31">
        <v>9</v>
      </c>
      <c r="E400" s="31">
        <v>1989</v>
      </c>
      <c r="F400" s="33" t="s">
        <v>7</v>
      </c>
      <c r="G400" s="31" t="s">
        <v>5</v>
      </c>
      <c r="H400" s="31">
        <v>2</v>
      </c>
      <c r="I400" s="31">
        <v>2</v>
      </c>
      <c r="J400" s="31">
        <v>16</v>
      </c>
      <c r="K400" s="34">
        <v>506.5</v>
      </c>
      <c r="L400" s="38">
        <v>906.3</v>
      </c>
      <c r="M400" s="34">
        <v>969.3</v>
      </c>
      <c r="N400" s="53">
        <f t="shared" si="106"/>
        <v>1082.1</v>
      </c>
      <c r="O400" s="46">
        <v>1166.43</v>
      </c>
      <c r="P400" s="36">
        <v>3694</v>
      </c>
      <c r="Q400" s="37" t="s">
        <v>4</v>
      </c>
      <c r="R400" s="38">
        <v>798.7</v>
      </c>
      <c r="S400" s="34">
        <v>92.43</v>
      </c>
      <c r="T400" s="34">
        <v>71.1</v>
      </c>
      <c r="U400" s="34">
        <v>104.7</v>
      </c>
      <c r="V400" s="42">
        <v>63</v>
      </c>
      <c r="W400" s="34">
        <v>0</v>
      </c>
      <c r="X400" s="39" t="s">
        <v>279</v>
      </c>
      <c r="Y400" s="40">
        <v>30</v>
      </c>
      <c r="Z400" s="41" t="s">
        <v>141</v>
      </c>
      <c r="AA400" s="42">
        <v>1025.4</v>
      </c>
      <c r="AB400" s="41" t="s">
        <v>8</v>
      </c>
      <c r="AC400" s="39" t="s">
        <v>76</v>
      </c>
      <c r="AD400" s="43" t="s">
        <v>202</v>
      </c>
      <c r="AE400" s="51"/>
    </row>
    <row r="401" spans="1:31" s="5" customFormat="1" ht="30" customHeight="1">
      <c r="A401" s="31">
        <v>9</v>
      </c>
      <c r="B401" s="32" t="s">
        <v>42</v>
      </c>
      <c r="C401" s="31">
        <v>1</v>
      </c>
      <c r="D401" s="31">
        <v>10</v>
      </c>
      <c r="E401" s="31">
        <v>1987</v>
      </c>
      <c r="F401" s="33" t="s">
        <v>7</v>
      </c>
      <c r="G401" s="31" t="s">
        <v>5</v>
      </c>
      <c r="H401" s="31">
        <v>2</v>
      </c>
      <c r="I401" s="31">
        <v>2</v>
      </c>
      <c r="J401" s="31">
        <v>16</v>
      </c>
      <c r="K401" s="38">
        <v>501</v>
      </c>
      <c r="L401" s="38">
        <v>898.5</v>
      </c>
      <c r="M401" s="34">
        <v>961.5</v>
      </c>
      <c r="N401" s="53">
        <f t="shared" si="106"/>
        <v>1075.6000000000001</v>
      </c>
      <c r="O401" s="46">
        <v>1159.66</v>
      </c>
      <c r="P401" s="36">
        <v>3512</v>
      </c>
      <c r="Q401" s="37" t="s">
        <v>4</v>
      </c>
      <c r="R401" s="38">
        <v>776.9</v>
      </c>
      <c r="S401" s="34">
        <v>91.26</v>
      </c>
      <c r="T401" s="34">
        <v>70.2</v>
      </c>
      <c r="U401" s="34">
        <v>106.9</v>
      </c>
      <c r="V401" s="42">
        <v>63</v>
      </c>
      <c r="W401" s="34">
        <v>0</v>
      </c>
      <c r="X401" s="39" t="s">
        <v>279</v>
      </c>
      <c r="Y401" s="40">
        <v>30</v>
      </c>
      <c r="Z401" s="41" t="s">
        <v>141</v>
      </c>
      <c r="AA401" s="42">
        <v>1272.9</v>
      </c>
      <c r="AB401" s="41" t="s">
        <v>8</v>
      </c>
      <c r="AC401" s="39" t="s">
        <v>76</v>
      </c>
      <c r="AD401" s="43" t="s">
        <v>202</v>
      </c>
      <c r="AE401" s="51"/>
    </row>
    <row r="402" spans="1:31" s="5" customFormat="1" ht="30" customHeight="1">
      <c r="A402" s="31">
        <v>10</v>
      </c>
      <c r="B402" s="32" t="s">
        <v>42</v>
      </c>
      <c r="C402" s="31">
        <v>1</v>
      </c>
      <c r="D402" s="31">
        <v>11</v>
      </c>
      <c r="E402" s="31">
        <v>1987</v>
      </c>
      <c r="F402" s="33" t="s">
        <v>7</v>
      </c>
      <c r="G402" s="31" t="s">
        <v>5</v>
      </c>
      <c r="H402" s="31">
        <v>2</v>
      </c>
      <c r="I402" s="31">
        <v>2</v>
      </c>
      <c r="J402" s="31">
        <v>16</v>
      </c>
      <c r="K402" s="38">
        <v>507.4</v>
      </c>
      <c r="L402" s="38">
        <v>907.7</v>
      </c>
      <c r="M402" s="34">
        <v>970.7</v>
      </c>
      <c r="N402" s="53">
        <f t="shared" si="106"/>
        <v>1093.5</v>
      </c>
      <c r="O402" s="46">
        <v>1177.59</v>
      </c>
      <c r="P402" s="36">
        <v>3552</v>
      </c>
      <c r="Q402" s="37" t="s">
        <v>4</v>
      </c>
      <c r="R402" s="38">
        <v>800.2</v>
      </c>
      <c r="S402" s="34">
        <v>91.39</v>
      </c>
      <c r="T402" s="34">
        <v>70.3</v>
      </c>
      <c r="U402" s="34">
        <v>115.5</v>
      </c>
      <c r="V402" s="42">
        <v>63</v>
      </c>
      <c r="W402" s="34">
        <v>0</v>
      </c>
      <c r="X402" s="39" t="s">
        <v>279</v>
      </c>
      <c r="Y402" s="40">
        <v>30</v>
      </c>
      <c r="Z402" s="41" t="s">
        <v>141</v>
      </c>
      <c r="AA402" s="42">
        <v>1536.2</v>
      </c>
      <c r="AB402" s="41" t="s">
        <v>8</v>
      </c>
      <c r="AC402" s="39" t="s">
        <v>76</v>
      </c>
      <c r="AD402" s="43" t="s">
        <v>202</v>
      </c>
      <c r="AE402" s="51"/>
    </row>
    <row r="403" spans="1:31" s="5" customFormat="1" ht="30" customHeight="1">
      <c r="A403" s="31">
        <v>11</v>
      </c>
      <c r="B403" s="32" t="s">
        <v>42</v>
      </c>
      <c r="C403" s="31">
        <v>1</v>
      </c>
      <c r="D403" s="31">
        <v>13</v>
      </c>
      <c r="E403" s="31">
        <v>1987</v>
      </c>
      <c r="F403" s="33" t="s">
        <v>7</v>
      </c>
      <c r="G403" s="31" t="s">
        <v>5</v>
      </c>
      <c r="H403" s="31">
        <v>2</v>
      </c>
      <c r="I403" s="31">
        <v>2</v>
      </c>
      <c r="J403" s="31">
        <v>16</v>
      </c>
      <c r="K403" s="38">
        <v>507.4</v>
      </c>
      <c r="L403" s="38">
        <v>905.7</v>
      </c>
      <c r="M403" s="34">
        <v>972.3</v>
      </c>
      <c r="N403" s="53">
        <f t="shared" si="106"/>
        <v>1091.1000000000001</v>
      </c>
      <c r="O403" s="46">
        <v>1178.7</v>
      </c>
      <c r="P403" s="36">
        <v>3612</v>
      </c>
      <c r="Q403" s="37" t="s">
        <v>4</v>
      </c>
      <c r="R403" s="38">
        <v>800.2</v>
      </c>
      <c r="S403" s="34">
        <v>91</v>
      </c>
      <c r="T403" s="34">
        <v>70</v>
      </c>
      <c r="U403" s="34">
        <v>115.4</v>
      </c>
      <c r="V403" s="42">
        <v>66.6</v>
      </c>
      <c r="W403" s="34">
        <v>0</v>
      </c>
      <c r="X403" s="39" t="s">
        <v>279</v>
      </c>
      <c r="Y403" s="40">
        <v>31</v>
      </c>
      <c r="Z403" s="41" t="s">
        <v>141</v>
      </c>
      <c r="AA403" s="42">
        <v>1506</v>
      </c>
      <c r="AB403" s="41" t="s">
        <v>8</v>
      </c>
      <c r="AC403" s="39" t="s">
        <v>76</v>
      </c>
      <c r="AD403" s="43" t="s">
        <v>202</v>
      </c>
      <c r="AE403" s="51"/>
    </row>
    <row r="404" spans="1:31" s="5" customFormat="1" ht="30" customHeight="1">
      <c r="A404" s="31">
        <v>12</v>
      </c>
      <c r="B404" s="32" t="s">
        <v>42</v>
      </c>
      <c r="C404" s="31">
        <v>1</v>
      </c>
      <c r="D404" s="31">
        <v>15</v>
      </c>
      <c r="E404" s="31">
        <v>1989</v>
      </c>
      <c r="F404" s="33" t="s">
        <v>7</v>
      </c>
      <c r="G404" s="31" t="s">
        <v>5</v>
      </c>
      <c r="H404" s="31">
        <v>2</v>
      </c>
      <c r="I404" s="31">
        <v>2</v>
      </c>
      <c r="J404" s="31">
        <v>16</v>
      </c>
      <c r="K404" s="38">
        <v>513.3</v>
      </c>
      <c r="L404" s="38">
        <v>917.2</v>
      </c>
      <c r="M404" s="34">
        <v>980.2</v>
      </c>
      <c r="N404" s="53">
        <f t="shared" si="106"/>
        <v>1092.9</v>
      </c>
      <c r="O404" s="46">
        <v>1177.32</v>
      </c>
      <c r="P404" s="36">
        <v>3715</v>
      </c>
      <c r="Q404" s="37" t="s">
        <v>4</v>
      </c>
      <c r="R404" s="38">
        <v>845.6</v>
      </c>
      <c r="S404" s="34">
        <v>92.82</v>
      </c>
      <c r="T404" s="34">
        <v>71.4</v>
      </c>
      <c r="U404" s="34">
        <v>104.3</v>
      </c>
      <c r="V404" s="42">
        <v>63</v>
      </c>
      <c r="W404" s="34">
        <v>0</v>
      </c>
      <c r="X404" s="39" t="s">
        <v>279</v>
      </c>
      <c r="Y404" s="40">
        <v>33</v>
      </c>
      <c r="Z404" s="41" t="s">
        <v>141</v>
      </c>
      <c r="AA404" s="42">
        <v>1520</v>
      </c>
      <c r="AB404" s="41" t="s">
        <v>8</v>
      </c>
      <c r="AC404" s="39" t="s">
        <v>76</v>
      </c>
      <c r="AD404" s="43" t="s">
        <v>202</v>
      </c>
      <c r="AE404" s="51"/>
    </row>
    <row r="405" spans="1:31" s="5" customFormat="1" ht="30" customHeight="1">
      <c r="A405" s="31">
        <v>13</v>
      </c>
      <c r="B405" s="32" t="s">
        <v>42</v>
      </c>
      <c r="C405" s="31">
        <v>1</v>
      </c>
      <c r="D405" s="31">
        <v>16</v>
      </c>
      <c r="E405" s="31">
        <v>1989</v>
      </c>
      <c r="F405" s="33" t="s">
        <v>7</v>
      </c>
      <c r="G405" s="31" t="s">
        <v>5</v>
      </c>
      <c r="H405" s="31">
        <v>2</v>
      </c>
      <c r="I405" s="31">
        <v>2</v>
      </c>
      <c r="J405" s="31">
        <v>16</v>
      </c>
      <c r="K405" s="38">
        <v>512.7</v>
      </c>
      <c r="L405" s="38">
        <v>925.9</v>
      </c>
      <c r="M405" s="34">
        <v>988.9</v>
      </c>
      <c r="N405" s="53">
        <f t="shared" si="106"/>
        <v>1100.4</v>
      </c>
      <c r="O405" s="46">
        <v>1184.25</v>
      </c>
      <c r="P405" s="36">
        <v>3594</v>
      </c>
      <c r="Q405" s="37" t="s">
        <v>4</v>
      </c>
      <c r="R405" s="38">
        <v>798.7</v>
      </c>
      <c r="S405" s="34">
        <v>90.35</v>
      </c>
      <c r="T405" s="34">
        <v>69.5</v>
      </c>
      <c r="U405" s="34">
        <v>105</v>
      </c>
      <c r="V405" s="42">
        <v>63</v>
      </c>
      <c r="W405" s="34">
        <v>0</v>
      </c>
      <c r="X405" s="39" t="s">
        <v>279</v>
      </c>
      <c r="Y405" s="40">
        <v>19</v>
      </c>
      <c r="Z405" s="41" t="s">
        <v>171</v>
      </c>
      <c r="AA405" s="42">
        <v>1493.6</v>
      </c>
      <c r="AB405" s="41" t="s">
        <v>8</v>
      </c>
      <c r="AC405" s="39" t="s">
        <v>76</v>
      </c>
      <c r="AD405" s="43" t="s">
        <v>202</v>
      </c>
      <c r="AE405" s="51"/>
    </row>
    <row r="406" spans="1:31" s="5" customFormat="1" ht="30" customHeight="1">
      <c r="A406" s="31">
        <v>14</v>
      </c>
      <c r="B406" s="32" t="s">
        <v>42</v>
      </c>
      <c r="C406" s="31">
        <v>1</v>
      </c>
      <c r="D406" s="31">
        <v>17</v>
      </c>
      <c r="E406" s="31">
        <v>1989</v>
      </c>
      <c r="F406" s="33" t="s">
        <v>7</v>
      </c>
      <c r="G406" s="31" t="s">
        <v>5</v>
      </c>
      <c r="H406" s="31">
        <v>2</v>
      </c>
      <c r="I406" s="31">
        <v>2</v>
      </c>
      <c r="J406" s="31">
        <v>16</v>
      </c>
      <c r="K406" s="38">
        <v>500.8</v>
      </c>
      <c r="L406" s="38">
        <v>901.6</v>
      </c>
      <c r="M406" s="34">
        <v>964.6</v>
      </c>
      <c r="N406" s="53">
        <f t="shared" si="106"/>
        <v>1074.6</v>
      </c>
      <c r="O406" s="46">
        <v>1158.39</v>
      </c>
      <c r="P406" s="36">
        <v>3619</v>
      </c>
      <c r="Q406" s="37" t="s">
        <v>4</v>
      </c>
      <c r="R406" s="38">
        <v>798.7</v>
      </c>
      <c r="S406" s="34">
        <v>90.09</v>
      </c>
      <c r="T406" s="34">
        <v>69.3</v>
      </c>
      <c r="U406" s="34">
        <v>103.7</v>
      </c>
      <c r="V406" s="42">
        <v>63</v>
      </c>
      <c r="W406" s="34">
        <v>0</v>
      </c>
      <c r="X406" s="39" t="s">
        <v>279</v>
      </c>
      <c r="Y406" s="40">
        <v>33</v>
      </c>
      <c r="Z406" s="41" t="s">
        <v>141</v>
      </c>
      <c r="AA406" s="42">
        <v>1547</v>
      </c>
      <c r="AB406" s="41" t="s">
        <v>8</v>
      </c>
      <c r="AC406" s="39" t="s">
        <v>76</v>
      </c>
      <c r="AD406" s="43" t="s">
        <v>202</v>
      </c>
      <c r="AE406" s="51"/>
    </row>
    <row r="407" spans="1:31" s="5" customFormat="1" ht="30" customHeight="1">
      <c r="A407" s="31">
        <v>15</v>
      </c>
      <c r="B407" s="32" t="s">
        <v>42</v>
      </c>
      <c r="C407" s="31">
        <v>1</v>
      </c>
      <c r="D407" s="31">
        <v>19</v>
      </c>
      <c r="E407" s="31">
        <v>1988</v>
      </c>
      <c r="F407" s="33" t="s">
        <v>7</v>
      </c>
      <c r="G407" s="31" t="s">
        <v>5</v>
      </c>
      <c r="H407" s="31">
        <v>2</v>
      </c>
      <c r="I407" s="31">
        <v>2</v>
      </c>
      <c r="J407" s="31">
        <v>16</v>
      </c>
      <c r="K407" s="34">
        <v>493.3</v>
      </c>
      <c r="L407" s="38">
        <v>895.9</v>
      </c>
      <c r="M407" s="34">
        <v>958.9</v>
      </c>
      <c r="N407" s="53">
        <f aca="true" t="shared" si="126" ref="N407:N472">L407+T407+U407</f>
        <v>1067.6999999999998</v>
      </c>
      <c r="O407" s="46">
        <v>1151.04</v>
      </c>
      <c r="P407" s="36">
        <v>3508</v>
      </c>
      <c r="Q407" s="37" t="s">
        <v>4</v>
      </c>
      <c r="R407" s="38">
        <v>801.8</v>
      </c>
      <c r="S407" s="34">
        <v>88.14</v>
      </c>
      <c r="T407" s="34">
        <v>67.8</v>
      </c>
      <c r="U407" s="34">
        <v>104</v>
      </c>
      <c r="V407" s="42">
        <v>63</v>
      </c>
      <c r="W407" s="34">
        <v>0</v>
      </c>
      <c r="X407" s="39" t="s">
        <v>279</v>
      </c>
      <c r="Y407" s="40">
        <v>37</v>
      </c>
      <c r="Z407" s="41" t="s">
        <v>141</v>
      </c>
      <c r="AA407" s="42">
        <v>1488.7</v>
      </c>
      <c r="AB407" s="41" t="s">
        <v>8</v>
      </c>
      <c r="AC407" s="39" t="s">
        <v>76</v>
      </c>
      <c r="AD407" s="43" t="s">
        <v>202</v>
      </c>
      <c r="AE407" s="51"/>
    </row>
    <row r="408" spans="1:31" s="5" customFormat="1" ht="30" customHeight="1">
      <c r="A408" s="31">
        <v>16</v>
      </c>
      <c r="B408" s="32" t="s">
        <v>42</v>
      </c>
      <c r="C408" s="31">
        <v>1</v>
      </c>
      <c r="D408" s="31">
        <v>20</v>
      </c>
      <c r="E408" s="31">
        <v>1988</v>
      </c>
      <c r="F408" s="33" t="s">
        <v>7</v>
      </c>
      <c r="G408" s="31" t="s">
        <v>5</v>
      </c>
      <c r="H408" s="31">
        <v>2</v>
      </c>
      <c r="I408" s="31">
        <v>2</v>
      </c>
      <c r="J408" s="31">
        <v>16</v>
      </c>
      <c r="K408" s="38">
        <v>494.4</v>
      </c>
      <c r="L408" s="38">
        <v>898.5</v>
      </c>
      <c r="M408" s="34">
        <v>961.5</v>
      </c>
      <c r="N408" s="53">
        <f t="shared" si="126"/>
        <v>1069.2</v>
      </c>
      <c r="O408" s="46">
        <v>1152.45</v>
      </c>
      <c r="P408" s="36">
        <v>3499</v>
      </c>
      <c r="Q408" s="37" t="s">
        <v>4</v>
      </c>
      <c r="R408" s="38">
        <v>818</v>
      </c>
      <c r="S408" s="34">
        <v>87.75</v>
      </c>
      <c r="T408" s="34">
        <v>67.5</v>
      </c>
      <c r="U408" s="34">
        <v>103.2</v>
      </c>
      <c r="V408" s="42">
        <v>63</v>
      </c>
      <c r="W408" s="34">
        <v>0</v>
      </c>
      <c r="X408" s="39" t="s">
        <v>279</v>
      </c>
      <c r="Y408" s="40">
        <v>39</v>
      </c>
      <c r="Z408" s="41" t="s">
        <v>141</v>
      </c>
      <c r="AA408" s="42">
        <v>1374.8</v>
      </c>
      <c r="AB408" s="41" t="s">
        <v>8</v>
      </c>
      <c r="AC408" s="39" t="s">
        <v>76</v>
      </c>
      <c r="AD408" s="43" t="s">
        <v>202</v>
      </c>
      <c r="AE408" s="51"/>
    </row>
    <row r="409" spans="1:31" s="5" customFormat="1" ht="30" customHeight="1">
      <c r="A409" s="31">
        <v>17</v>
      </c>
      <c r="B409" s="32" t="s">
        <v>42</v>
      </c>
      <c r="C409" s="31">
        <v>1</v>
      </c>
      <c r="D409" s="31">
        <v>21</v>
      </c>
      <c r="E409" s="31">
        <v>1986</v>
      </c>
      <c r="F409" s="33" t="s">
        <v>7</v>
      </c>
      <c r="G409" s="31" t="s">
        <v>5</v>
      </c>
      <c r="H409" s="31">
        <v>2</v>
      </c>
      <c r="I409" s="31">
        <v>2</v>
      </c>
      <c r="J409" s="31">
        <v>16</v>
      </c>
      <c r="K409" s="38">
        <v>510.1</v>
      </c>
      <c r="L409" s="38">
        <v>903.7</v>
      </c>
      <c r="M409" s="34">
        <v>966.7</v>
      </c>
      <c r="N409" s="53">
        <f t="shared" si="126"/>
        <v>1082.7</v>
      </c>
      <c r="O409" s="46">
        <v>1166.7</v>
      </c>
      <c r="P409" s="36">
        <v>3602</v>
      </c>
      <c r="Q409" s="37" t="s">
        <v>4</v>
      </c>
      <c r="R409" s="38">
        <v>797.7</v>
      </c>
      <c r="S409" s="34">
        <v>91</v>
      </c>
      <c r="T409" s="34">
        <v>70</v>
      </c>
      <c r="U409" s="34">
        <v>109</v>
      </c>
      <c r="V409" s="42">
        <v>63</v>
      </c>
      <c r="W409" s="34">
        <v>0</v>
      </c>
      <c r="X409" s="39" t="s">
        <v>279</v>
      </c>
      <c r="Y409" s="40">
        <v>38</v>
      </c>
      <c r="Z409" s="41" t="s">
        <v>141</v>
      </c>
      <c r="AA409" s="42">
        <v>1357.6</v>
      </c>
      <c r="AB409" s="41" t="s">
        <v>8</v>
      </c>
      <c r="AC409" s="39" t="s">
        <v>76</v>
      </c>
      <c r="AD409" s="43" t="s">
        <v>202</v>
      </c>
      <c r="AE409" s="51"/>
    </row>
    <row r="410" spans="1:31" s="5" customFormat="1" ht="30" customHeight="1">
      <c r="A410" s="31">
        <v>18</v>
      </c>
      <c r="B410" s="32" t="s">
        <v>42</v>
      </c>
      <c r="C410" s="31">
        <v>1</v>
      </c>
      <c r="D410" s="31">
        <v>22</v>
      </c>
      <c r="E410" s="31">
        <v>1988</v>
      </c>
      <c r="F410" s="33" t="s">
        <v>7</v>
      </c>
      <c r="G410" s="31" t="s">
        <v>5</v>
      </c>
      <c r="H410" s="31">
        <v>2</v>
      </c>
      <c r="I410" s="31">
        <v>2</v>
      </c>
      <c r="J410" s="31">
        <v>16</v>
      </c>
      <c r="K410" s="38">
        <v>496.8</v>
      </c>
      <c r="L410" s="38">
        <v>897.4</v>
      </c>
      <c r="M410" s="34">
        <v>962.8</v>
      </c>
      <c r="N410" s="53">
        <f t="shared" si="126"/>
        <v>1069.2</v>
      </c>
      <c r="O410" s="46">
        <v>1155.06</v>
      </c>
      <c r="P410" s="36">
        <v>3508</v>
      </c>
      <c r="Q410" s="37" t="s">
        <v>4</v>
      </c>
      <c r="R410" s="38">
        <v>820.7</v>
      </c>
      <c r="S410" s="34">
        <v>88.66</v>
      </c>
      <c r="T410" s="34">
        <v>68.2</v>
      </c>
      <c r="U410" s="34">
        <v>103.6</v>
      </c>
      <c r="V410" s="42">
        <v>65.4</v>
      </c>
      <c r="W410" s="34">
        <v>0</v>
      </c>
      <c r="X410" s="39" t="s">
        <v>279</v>
      </c>
      <c r="Y410" s="40">
        <v>38</v>
      </c>
      <c r="Z410" s="41"/>
      <c r="AA410" s="42">
        <v>1112.4</v>
      </c>
      <c r="AB410" s="41" t="s">
        <v>8</v>
      </c>
      <c r="AC410" s="39" t="s">
        <v>76</v>
      </c>
      <c r="AD410" s="43" t="s">
        <v>202</v>
      </c>
      <c r="AE410" s="51"/>
    </row>
    <row r="411" spans="1:31" s="5" customFormat="1" ht="30" customHeight="1">
      <c r="A411" s="31">
        <v>19</v>
      </c>
      <c r="B411" s="32" t="s">
        <v>42</v>
      </c>
      <c r="C411" s="31">
        <v>1</v>
      </c>
      <c r="D411" s="31">
        <v>25</v>
      </c>
      <c r="E411" s="31">
        <v>1989</v>
      </c>
      <c r="F411" s="33" t="s">
        <v>7</v>
      </c>
      <c r="G411" s="31" t="s">
        <v>5</v>
      </c>
      <c r="H411" s="31">
        <v>2</v>
      </c>
      <c r="I411" s="31">
        <v>2</v>
      </c>
      <c r="J411" s="31">
        <v>16</v>
      </c>
      <c r="K411" s="38">
        <v>502.9</v>
      </c>
      <c r="L411" s="165">
        <v>902.1</v>
      </c>
      <c r="M411" s="34">
        <v>965.1</v>
      </c>
      <c r="N411" s="53">
        <f t="shared" si="126"/>
        <v>1079.1000000000001</v>
      </c>
      <c r="O411" s="46">
        <v>1163.01</v>
      </c>
      <c r="P411" s="36">
        <v>3503</v>
      </c>
      <c r="Q411" s="37" t="s">
        <v>4</v>
      </c>
      <c r="R411" s="38">
        <v>819</v>
      </c>
      <c r="S411" s="34">
        <v>90.61</v>
      </c>
      <c r="T411" s="34">
        <v>69.7</v>
      </c>
      <c r="U411" s="34">
        <v>107.3</v>
      </c>
      <c r="V411" s="42">
        <v>63</v>
      </c>
      <c r="W411" s="34">
        <v>0</v>
      </c>
      <c r="X411" s="39" t="s">
        <v>279</v>
      </c>
      <c r="Y411" s="40">
        <v>31</v>
      </c>
      <c r="Z411" s="41" t="s">
        <v>141</v>
      </c>
      <c r="AA411" s="42">
        <v>1515.2</v>
      </c>
      <c r="AB411" s="41" t="s">
        <v>8</v>
      </c>
      <c r="AC411" s="39" t="s">
        <v>76</v>
      </c>
      <c r="AD411" s="43" t="s">
        <v>202</v>
      </c>
      <c r="AE411" s="51"/>
    </row>
    <row r="412" spans="1:31" s="5" customFormat="1" ht="30" customHeight="1">
      <c r="A412" s="31">
        <v>20</v>
      </c>
      <c r="B412" s="32" t="s">
        <v>42</v>
      </c>
      <c r="C412" s="31">
        <v>1</v>
      </c>
      <c r="D412" s="31">
        <v>26</v>
      </c>
      <c r="E412" s="31">
        <v>1988</v>
      </c>
      <c r="F412" s="33" t="s">
        <v>7</v>
      </c>
      <c r="G412" s="31" t="s">
        <v>5</v>
      </c>
      <c r="H412" s="31">
        <v>2</v>
      </c>
      <c r="I412" s="31">
        <v>2</v>
      </c>
      <c r="J412" s="31">
        <v>16</v>
      </c>
      <c r="K412" s="38">
        <v>511.6</v>
      </c>
      <c r="L412" s="38">
        <v>914</v>
      </c>
      <c r="M412" s="34">
        <v>977</v>
      </c>
      <c r="N412" s="53">
        <f t="shared" si="126"/>
        <v>1090.7</v>
      </c>
      <c r="O412" s="46">
        <v>1175.09</v>
      </c>
      <c r="P412" s="36">
        <v>3620</v>
      </c>
      <c r="Q412" s="37" t="s">
        <v>4</v>
      </c>
      <c r="R412" s="38">
        <v>845.7</v>
      </c>
      <c r="S412" s="34">
        <v>92.69</v>
      </c>
      <c r="T412" s="34">
        <v>71.3</v>
      </c>
      <c r="U412" s="34">
        <v>105.4</v>
      </c>
      <c r="V412" s="42">
        <v>63</v>
      </c>
      <c r="W412" s="34">
        <v>0</v>
      </c>
      <c r="X412" s="39" t="s">
        <v>279</v>
      </c>
      <c r="Y412" s="40">
        <v>33</v>
      </c>
      <c r="Z412" s="41" t="s">
        <v>141</v>
      </c>
      <c r="AA412" s="42">
        <v>1526</v>
      </c>
      <c r="AB412" s="41" t="s">
        <v>8</v>
      </c>
      <c r="AC412" s="39" t="s">
        <v>76</v>
      </c>
      <c r="AD412" s="43" t="s">
        <v>202</v>
      </c>
      <c r="AE412" s="51"/>
    </row>
    <row r="413" spans="1:31" s="5" customFormat="1" ht="30" customHeight="1">
      <c r="A413" s="31">
        <v>21</v>
      </c>
      <c r="B413" s="32" t="s">
        <v>42</v>
      </c>
      <c r="C413" s="31">
        <v>1</v>
      </c>
      <c r="D413" s="31">
        <v>28</v>
      </c>
      <c r="E413" s="31">
        <v>1988</v>
      </c>
      <c r="F413" s="33" t="s">
        <v>7</v>
      </c>
      <c r="G413" s="31" t="s">
        <v>5</v>
      </c>
      <c r="H413" s="31">
        <v>2</v>
      </c>
      <c r="I413" s="31">
        <v>2</v>
      </c>
      <c r="J413" s="31">
        <v>16</v>
      </c>
      <c r="K413" s="38">
        <v>501.9</v>
      </c>
      <c r="L413" s="38">
        <v>898.3</v>
      </c>
      <c r="M413" s="34">
        <v>961.3</v>
      </c>
      <c r="N413" s="53">
        <f t="shared" si="126"/>
        <v>1071.7</v>
      </c>
      <c r="O413" s="46">
        <v>1155.25</v>
      </c>
      <c r="P413" s="36">
        <v>3822</v>
      </c>
      <c r="Q413" s="37" t="s">
        <v>4</v>
      </c>
      <c r="R413" s="38">
        <v>825.8</v>
      </c>
      <c r="S413" s="34">
        <v>89.05</v>
      </c>
      <c r="T413" s="34">
        <v>68.5</v>
      </c>
      <c r="U413" s="34">
        <v>104.9</v>
      </c>
      <c r="V413" s="42">
        <v>63</v>
      </c>
      <c r="W413" s="34">
        <v>0</v>
      </c>
      <c r="X413" s="39" t="s">
        <v>279</v>
      </c>
      <c r="Y413" s="40">
        <v>28</v>
      </c>
      <c r="Z413" s="41" t="s">
        <v>141</v>
      </c>
      <c r="AA413" s="42">
        <v>989.6</v>
      </c>
      <c r="AB413" s="41" t="s">
        <v>8</v>
      </c>
      <c r="AC413" s="39" t="s">
        <v>76</v>
      </c>
      <c r="AD413" s="43" t="s">
        <v>202</v>
      </c>
      <c r="AE413" s="51"/>
    </row>
    <row r="414" spans="1:31" s="5" customFormat="1" ht="30" customHeight="1">
      <c r="A414" s="31">
        <v>22</v>
      </c>
      <c r="B414" s="32" t="s">
        <v>42</v>
      </c>
      <c r="C414" s="31">
        <v>1</v>
      </c>
      <c r="D414" s="31">
        <v>31</v>
      </c>
      <c r="E414" s="31">
        <v>1990</v>
      </c>
      <c r="F414" s="33" t="s">
        <v>7</v>
      </c>
      <c r="G414" s="31" t="s">
        <v>5</v>
      </c>
      <c r="H414" s="31">
        <v>2</v>
      </c>
      <c r="I414" s="31">
        <v>2</v>
      </c>
      <c r="J414" s="31">
        <v>16</v>
      </c>
      <c r="K414" s="38">
        <v>503.2</v>
      </c>
      <c r="L414" s="38">
        <v>899.1</v>
      </c>
      <c r="M414" s="34">
        <v>931.5</v>
      </c>
      <c r="N414" s="53">
        <f t="shared" si="126"/>
        <v>1071.5</v>
      </c>
      <c r="O414" s="46">
        <v>1124.6</v>
      </c>
      <c r="P414" s="36">
        <v>3570</v>
      </c>
      <c r="Q414" s="37" t="s">
        <v>4</v>
      </c>
      <c r="R414" s="38">
        <v>822.6</v>
      </c>
      <c r="S414" s="34">
        <v>89.7</v>
      </c>
      <c r="T414" s="34">
        <v>69</v>
      </c>
      <c r="U414" s="66">
        <v>103.4</v>
      </c>
      <c r="V414" s="34">
        <v>32.4</v>
      </c>
      <c r="W414" s="34">
        <v>0</v>
      </c>
      <c r="X414" s="39" t="s">
        <v>315</v>
      </c>
      <c r="Y414" s="40">
        <v>30</v>
      </c>
      <c r="Z414" s="41" t="s">
        <v>188</v>
      </c>
      <c r="AA414" s="42">
        <v>1237.6</v>
      </c>
      <c r="AB414" s="41" t="s">
        <v>8</v>
      </c>
      <c r="AC414" s="39" t="s">
        <v>312</v>
      </c>
      <c r="AD414" s="43" t="s">
        <v>202</v>
      </c>
      <c r="AE414" s="51"/>
    </row>
    <row r="415" spans="1:31" s="5" customFormat="1" ht="30" customHeight="1">
      <c r="A415" s="31">
        <v>23</v>
      </c>
      <c r="B415" s="32" t="s">
        <v>42</v>
      </c>
      <c r="C415" s="31">
        <v>1</v>
      </c>
      <c r="D415" s="31" t="s">
        <v>269</v>
      </c>
      <c r="E415" s="31">
        <v>1988</v>
      </c>
      <c r="F415" s="33" t="s">
        <v>7</v>
      </c>
      <c r="G415" s="31" t="s">
        <v>5</v>
      </c>
      <c r="H415" s="31">
        <v>2</v>
      </c>
      <c r="I415" s="31">
        <v>2</v>
      </c>
      <c r="J415" s="31">
        <v>16</v>
      </c>
      <c r="K415" s="38">
        <v>495.3</v>
      </c>
      <c r="L415" s="38">
        <v>890.4</v>
      </c>
      <c r="M415" s="34">
        <v>953.4</v>
      </c>
      <c r="N415" s="53">
        <f t="shared" si="126"/>
        <v>1060.6</v>
      </c>
      <c r="O415" s="46">
        <v>1144.27</v>
      </c>
      <c r="P415" s="36">
        <v>3509</v>
      </c>
      <c r="Q415" s="37" t="s">
        <v>4</v>
      </c>
      <c r="R415" s="38">
        <v>820.3</v>
      </c>
      <c r="S415" s="34">
        <v>89.57</v>
      </c>
      <c r="T415" s="34">
        <v>68.9</v>
      </c>
      <c r="U415" s="34">
        <v>101.3</v>
      </c>
      <c r="V415" s="42">
        <v>63</v>
      </c>
      <c r="W415" s="34">
        <v>0</v>
      </c>
      <c r="X415" s="39" t="s">
        <v>279</v>
      </c>
      <c r="Y415" s="40">
        <v>33</v>
      </c>
      <c r="Z415" s="41" t="s">
        <v>141</v>
      </c>
      <c r="AA415" s="42">
        <v>932.5</v>
      </c>
      <c r="AB415" s="41" t="s">
        <v>8</v>
      </c>
      <c r="AC415" s="39" t="s">
        <v>76</v>
      </c>
      <c r="AD415" s="43" t="s">
        <v>202</v>
      </c>
      <c r="AE415" s="51"/>
    </row>
    <row r="416" spans="1:31" s="5" customFormat="1" ht="30" customHeight="1">
      <c r="A416" s="31">
        <v>24</v>
      </c>
      <c r="B416" s="32" t="s">
        <v>42</v>
      </c>
      <c r="C416" s="31">
        <v>1</v>
      </c>
      <c r="D416" s="31">
        <v>33</v>
      </c>
      <c r="E416" s="31">
        <v>1989</v>
      </c>
      <c r="F416" s="33" t="s">
        <v>7</v>
      </c>
      <c r="G416" s="31" t="s">
        <v>5</v>
      </c>
      <c r="H416" s="31">
        <v>2</v>
      </c>
      <c r="I416" s="31">
        <v>2</v>
      </c>
      <c r="J416" s="31">
        <v>16</v>
      </c>
      <c r="K416" s="38">
        <v>501.4</v>
      </c>
      <c r="L416" s="38">
        <v>896.9</v>
      </c>
      <c r="M416" s="34">
        <v>959.9</v>
      </c>
      <c r="N416" s="53">
        <f t="shared" si="126"/>
        <v>1069.5</v>
      </c>
      <c r="O416" s="46">
        <v>1153.32</v>
      </c>
      <c r="P416" s="36">
        <v>3489</v>
      </c>
      <c r="Q416" s="37" t="s">
        <v>4</v>
      </c>
      <c r="R416" s="38">
        <v>803.3</v>
      </c>
      <c r="S416" s="34">
        <v>90.22</v>
      </c>
      <c r="T416" s="34">
        <v>69.4</v>
      </c>
      <c r="U416" s="34">
        <v>103.2</v>
      </c>
      <c r="V416" s="42">
        <v>63</v>
      </c>
      <c r="W416" s="34">
        <v>0</v>
      </c>
      <c r="X416" s="39" t="s">
        <v>279</v>
      </c>
      <c r="Y416" s="40">
        <v>22</v>
      </c>
      <c r="Z416" s="41" t="s">
        <v>141</v>
      </c>
      <c r="AA416" s="42">
        <v>464</v>
      </c>
      <c r="AB416" s="41" t="s">
        <v>8</v>
      </c>
      <c r="AC416" s="39" t="s">
        <v>76</v>
      </c>
      <c r="AD416" s="43" t="s">
        <v>202</v>
      </c>
      <c r="AE416" s="51"/>
    </row>
    <row r="417" spans="1:31" s="5" customFormat="1" ht="30" customHeight="1">
      <c r="A417" s="31">
        <v>25</v>
      </c>
      <c r="B417" s="32" t="s">
        <v>42</v>
      </c>
      <c r="C417" s="31">
        <v>1</v>
      </c>
      <c r="D417" s="31">
        <v>34</v>
      </c>
      <c r="E417" s="31">
        <v>1987</v>
      </c>
      <c r="F417" s="33" t="s">
        <v>7</v>
      </c>
      <c r="G417" s="31" t="s">
        <v>5</v>
      </c>
      <c r="H417" s="31">
        <v>2</v>
      </c>
      <c r="I417" s="31">
        <v>2</v>
      </c>
      <c r="J417" s="31">
        <v>23</v>
      </c>
      <c r="K417" s="38">
        <v>450.8</v>
      </c>
      <c r="L417" s="37">
        <v>889</v>
      </c>
      <c r="M417" s="34">
        <v>952</v>
      </c>
      <c r="N417" s="53">
        <f t="shared" si="126"/>
        <v>1080.1</v>
      </c>
      <c r="O417" s="46">
        <v>1164.04</v>
      </c>
      <c r="P417" s="36">
        <v>3597</v>
      </c>
      <c r="Q417" s="37" t="s">
        <v>4</v>
      </c>
      <c r="R417" s="38">
        <v>841</v>
      </c>
      <c r="S417" s="34">
        <v>90.74</v>
      </c>
      <c r="T417" s="34">
        <v>69.8</v>
      </c>
      <c r="U417" s="34">
        <v>121.3</v>
      </c>
      <c r="V417" s="42">
        <v>63</v>
      </c>
      <c r="W417" s="34">
        <v>0</v>
      </c>
      <c r="X417" s="39" t="s">
        <v>279</v>
      </c>
      <c r="Y417" s="40">
        <v>35</v>
      </c>
      <c r="Z417" s="41" t="s">
        <v>141</v>
      </c>
      <c r="AA417" s="42">
        <v>1020.5</v>
      </c>
      <c r="AB417" s="41" t="s">
        <v>8</v>
      </c>
      <c r="AC417" s="39" t="s">
        <v>76</v>
      </c>
      <c r="AD417" s="43" t="s">
        <v>202</v>
      </c>
      <c r="AE417" s="51"/>
    </row>
    <row r="418" spans="1:30" s="5" customFormat="1" ht="30" customHeight="1">
      <c r="A418" s="31">
        <v>26</v>
      </c>
      <c r="B418" s="32" t="s">
        <v>42</v>
      </c>
      <c r="C418" s="31">
        <v>1</v>
      </c>
      <c r="D418" s="31">
        <v>37</v>
      </c>
      <c r="E418" s="31">
        <v>1988</v>
      </c>
      <c r="F418" s="33" t="s">
        <v>7</v>
      </c>
      <c r="G418" s="31" t="s">
        <v>5</v>
      </c>
      <c r="H418" s="31">
        <v>2</v>
      </c>
      <c r="I418" s="31">
        <v>2</v>
      </c>
      <c r="J418" s="31">
        <v>16</v>
      </c>
      <c r="K418" s="38">
        <v>506.3</v>
      </c>
      <c r="L418" s="38">
        <v>900.4</v>
      </c>
      <c r="M418" s="34">
        <v>963.4</v>
      </c>
      <c r="N418" s="53">
        <f t="shared" si="126"/>
        <v>1078</v>
      </c>
      <c r="O418" s="46">
        <v>1162.54</v>
      </c>
      <c r="P418" s="36">
        <v>3620</v>
      </c>
      <c r="Q418" s="37" t="s">
        <v>4</v>
      </c>
      <c r="R418" s="38">
        <v>845.7</v>
      </c>
      <c r="S418" s="34">
        <v>93.34</v>
      </c>
      <c r="T418" s="34">
        <v>71.8</v>
      </c>
      <c r="U418" s="34">
        <v>105.8</v>
      </c>
      <c r="V418" s="42">
        <v>63</v>
      </c>
      <c r="W418" s="34">
        <v>0</v>
      </c>
      <c r="X418" s="39" t="s">
        <v>279</v>
      </c>
      <c r="Y418" s="40">
        <v>34</v>
      </c>
      <c r="Z418" s="41" t="s">
        <v>141</v>
      </c>
      <c r="AA418" s="42">
        <v>1311</v>
      </c>
      <c r="AB418" s="41" t="s">
        <v>8</v>
      </c>
      <c r="AC418" s="39" t="s">
        <v>76</v>
      </c>
      <c r="AD418" s="43" t="s">
        <v>202</v>
      </c>
    </row>
    <row r="419" spans="1:30" s="5" customFormat="1" ht="30" customHeight="1">
      <c r="A419" s="31">
        <v>27</v>
      </c>
      <c r="B419" s="32" t="s">
        <v>42</v>
      </c>
      <c r="C419" s="31">
        <v>1</v>
      </c>
      <c r="D419" s="31">
        <v>39</v>
      </c>
      <c r="E419" s="31">
        <v>1993</v>
      </c>
      <c r="F419" s="33" t="s">
        <v>10</v>
      </c>
      <c r="G419" s="31" t="s">
        <v>3</v>
      </c>
      <c r="H419" s="31">
        <v>3</v>
      </c>
      <c r="I419" s="31">
        <v>2</v>
      </c>
      <c r="J419" s="31">
        <v>12</v>
      </c>
      <c r="K419" s="38">
        <v>397.5</v>
      </c>
      <c r="L419" s="38">
        <v>753.2</v>
      </c>
      <c r="M419" s="34">
        <v>795.2</v>
      </c>
      <c r="N419" s="53">
        <f t="shared" si="126"/>
        <v>848.6</v>
      </c>
      <c r="O419" s="46">
        <v>915.98</v>
      </c>
      <c r="P419" s="36">
        <v>2859</v>
      </c>
      <c r="Q419" s="37" t="s">
        <v>4</v>
      </c>
      <c r="R419" s="38">
        <v>636.6</v>
      </c>
      <c r="S419" s="34">
        <v>109.98</v>
      </c>
      <c r="T419" s="34">
        <v>84.6</v>
      </c>
      <c r="U419" s="34">
        <v>10.8</v>
      </c>
      <c r="V419" s="42">
        <v>0</v>
      </c>
      <c r="W419" s="34">
        <v>42</v>
      </c>
      <c r="X419" s="39" t="s">
        <v>279</v>
      </c>
      <c r="Y419" s="40">
        <v>28</v>
      </c>
      <c r="Z419" s="41" t="s">
        <v>141</v>
      </c>
      <c r="AA419" s="42">
        <v>1260</v>
      </c>
      <c r="AB419" s="41" t="s">
        <v>8</v>
      </c>
      <c r="AC419" s="39" t="s">
        <v>76</v>
      </c>
      <c r="AD419" s="43"/>
    </row>
    <row r="420" spans="1:30" s="5" customFormat="1" ht="30" customHeight="1">
      <c r="A420" s="31">
        <v>28</v>
      </c>
      <c r="B420" s="32" t="s">
        <v>42</v>
      </c>
      <c r="C420" s="31">
        <v>1</v>
      </c>
      <c r="D420" s="31">
        <v>40</v>
      </c>
      <c r="E420" s="31">
        <v>1988</v>
      </c>
      <c r="F420" s="33" t="s">
        <v>10</v>
      </c>
      <c r="G420" s="31" t="s">
        <v>3</v>
      </c>
      <c r="H420" s="31">
        <v>3</v>
      </c>
      <c r="I420" s="31">
        <v>2</v>
      </c>
      <c r="J420" s="31">
        <v>12</v>
      </c>
      <c r="K420" s="38">
        <v>379.6</v>
      </c>
      <c r="L420" s="38">
        <v>701.9</v>
      </c>
      <c r="M420" s="34">
        <v>745.1</v>
      </c>
      <c r="N420" s="53">
        <f t="shared" si="126"/>
        <v>788.8</v>
      </c>
      <c r="O420" s="46">
        <v>854.8</v>
      </c>
      <c r="P420" s="36">
        <v>2808</v>
      </c>
      <c r="Q420" s="37" t="s">
        <v>4</v>
      </c>
      <c r="R420" s="38">
        <v>617.5</v>
      </c>
      <c r="S420" s="34">
        <v>98.8</v>
      </c>
      <c r="T420" s="34">
        <v>76</v>
      </c>
      <c r="U420" s="34">
        <v>10.9</v>
      </c>
      <c r="V420" s="42">
        <v>0</v>
      </c>
      <c r="W420" s="34">
        <v>43.2</v>
      </c>
      <c r="X420" s="39" t="s">
        <v>279</v>
      </c>
      <c r="Y420" s="40">
        <v>28</v>
      </c>
      <c r="Z420" s="41" t="s">
        <v>141</v>
      </c>
      <c r="AA420" s="42">
        <v>1046.4</v>
      </c>
      <c r="AB420" s="41" t="s">
        <v>8</v>
      </c>
      <c r="AC420" s="39" t="s">
        <v>76</v>
      </c>
      <c r="AD420" s="43"/>
    </row>
    <row r="421" spans="1:30" s="5" customFormat="1" ht="30" customHeight="1">
      <c r="A421" s="31">
        <v>29</v>
      </c>
      <c r="B421" s="32" t="s">
        <v>42</v>
      </c>
      <c r="C421" s="31">
        <v>1</v>
      </c>
      <c r="D421" s="31">
        <v>41</v>
      </c>
      <c r="E421" s="31">
        <v>1988</v>
      </c>
      <c r="F421" s="33" t="s">
        <v>10</v>
      </c>
      <c r="G421" s="31" t="s">
        <v>3</v>
      </c>
      <c r="H421" s="31">
        <v>3</v>
      </c>
      <c r="I421" s="31">
        <v>2</v>
      </c>
      <c r="J421" s="31">
        <v>12</v>
      </c>
      <c r="K421" s="38">
        <v>403.4</v>
      </c>
      <c r="L421" s="38">
        <v>747.4</v>
      </c>
      <c r="M421" s="34">
        <v>794.7</v>
      </c>
      <c r="N421" s="53">
        <f t="shared" si="126"/>
        <v>838</v>
      </c>
      <c r="O421" s="46">
        <v>908.61</v>
      </c>
      <c r="P421" s="36">
        <v>2879</v>
      </c>
      <c r="Q421" s="37" t="s">
        <v>4</v>
      </c>
      <c r="R421" s="38">
        <v>620</v>
      </c>
      <c r="S421" s="34">
        <v>101.01</v>
      </c>
      <c r="T421" s="34">
        <v>77.7</v>
      </c>
      <c r="U421" s="34">
        <v>12.9</v>
      </c>
      <c r="V421" s="42">
        <v>0</v>
      </c>
      <c r="W421" s="34">
        <v>47.3</v>
      </c>
      <c r="X421" s="39" t="s">
        <v>279</v>
      </c>
      <c r="Y421" s="40">
        <v>40</v>
      </c>
      <c r="Z421" s="41" t="s">
        <v>141</v>
      </c>
      <c r="AA421" s="42">
        <v>1378</v>
      </c>
      <c r="AB421" s="41" t="s">
        <v>8</v>
      </c>
      <c r="AC421" s="39" t="s">
        <v>76</v>
      </c>
      <c r="AD421" s="43"/>
    </row>
    <row r="422" spans="1:30" s="5" customFormat="1" ht="30" customHeight="1">
      <c r="A422" s="31">
        <v>30</v>
      </c>
      <c r="B422" s="32" t="s">
        <v>42</v>
      </c>
      <c r="C422" s="31">
        <v>1</v>
      </c>
      <c r="D422" s="31">
        <v>42</v>
      </c>
      <c r="E422" s="31">
        <v>1988</v>
      </c>
      <c r="F422" s="33" t="s">
        <v>10</v>
      </c>
      <c r="G422" s="31" t="s">
        <v>3</v>
      </c>
      <c r="H422" s="31">
        <v>3</v>
      </c>
      <c r="I422" s="31">
        <v>2</v>
      </c>
      <c r="J422" s="31">
        <v>12</v>
      </c>
      <c r="K422" s="38">
        <v>388.2</v>
      </c>
      <c r="L422" s="38">
        <v>725</v>
      </c>
      <c r="M422" s="34">
        <v>766.6</v>
      </c>
      <c r="N422" s="53">
        <f t="shared" si="126"/>
        <v>812.6</v>
      </c>
      <c r="O422" s="46">
        <v>877.3</v>
      </c>
      <c r="P422" s="36">
        <v>2892</v>
      </c>
      <c r="Q422" s="37" t="s">
        <v>4</v>
      </c>
      <c r="R422" s="38">
        <v>706.4</v>
      </c>
      <c r="S422" s="34">
        <v>100.1</v>
      </c>
      <c r="T422" s="34">
        <v>77</v>
      </c>
      <c r="U422" s="34">
        <v>10.6</v>
      </c>
      <c r="V422" s="42">
        <v>0</v>
      </c>
      <c r="W422" s="34">
        <v>41.6</v>
      </c>
      <c r="X422" s="39" t="s">
        <v>279</v>
      </c>
      <c r="Y422" s="40">
        <v>28</v>
      </c>
      <c r="Z422" s="41" t="s">
        <v>141</v>
      </c>
      <c r="AA422" s="42">
        <v>1189.9</v>
      </c>
      <c r="AB422" s="41" t="s">
        <v>8</v>
      </c>
      <c r="AC422" s="39" t="s">
        <v>76</v>
      </c>
      <c r="AD422" s="43"/>
    </row>
    <row r="423" spans="1:30" s="5" customFormat="1" ht="30" customHeight="1">
      <c r="A423" s="31">
        <v>31</v>
      </c>
      <c r="B423" s="32" t="s">
        <v>42</v>
      </c>
      <c r="C423" s="31">
        <v>1</v>
      </c>
      <c r="D423" s="31">
        <v>43</v>
      </c>
      <c r="E423" s="31">
        <v>1988</v>
      </c>
      <c r="F423" s="33" t="s">
        <v>10</v>
      </c>
      <c r="G423" s="31" t="s">
        <v>3</v>
      </c>
      <c r="H423" s="31">
        <v>3</v>
      </c>
      <c r="I423" s="31">
        <v>2</v>
      </c>
      <c r="J423" s="31">
        <v>12</v>
      </c>
      <c r="K423" s="38">
        <v>409.6</v>
      </c>
      <c r="L423" s="38">
        <v>808.9</v>
      </c>
      <c r="M423" s="34">
        <v>849.7</v>
      </c>
      <c r="N423" s="53">
        <f t="shared" si="126"/>
        <v>897.3</v>
      </c>
      <c r="O423" s="46">
        <v>961.38</v>
      </c>
      <c r="P423" s="36">
        <v>2843</v>
      </c>
      <c r="Q423" s="37" t="s">
        <v>4</v>
      </c>
      <c r="R423" s="38">
        <v>612.4</v>
      </c>
      <c r="S423" s="34">
        <v>100.88</v>
      </c>
      <c r="T423" s="34">
        <v>77.6</v>
      </c>
      <c r="U423" s="34">
        <v>10.8</v>
      </c>
      <c r="V423" s="42">
        <v>0</v>
      </c>
      <c r="W423" s="34">
        <v>40.8</v>
      </c>
      <c r="X423" s="39" t="s">
        <v>279</v>
      </c>
      <c r="Y423" s="40">
        <v>22</v>
      </c>
      <c r="Z423" s="41" t="s">
        <v>141</v>
      </c>
      <c r="AA423" s="42">
        <v>1174.6</v>
      </c>
      <c r="AB423" s="41" t="s">
        <v>8</v>
      </c>
      <c r="AC423" s="39" t="s">
        <v>76</v>
      </c>
      <c r="AD423" s="43"/>
    </row>
    <row r="424" spans="1:30" s="5" customFormat="1" ht="30" customHeight="1">
      <c r="A424" s="31">
        <v>32</v>
      </c>
      <c r="B424" s="32" t="s">
        <v>42</v>
      </c>
      <c r="C424" s="31">
        <v>1</v>
      </c>
      <c r="D424" s="31">
        <v>47</v>
      </c>
      <c r="E424" s="31">
        <v>1992</v>
      </c>
      <c r="F424" s="33" t="s">
        <v>10</v>
      </c>
      <c r="G424" s="31" t="s">
        <v>3</v>
      </c>
      <c r="H424" s="31">
        <v>2</v>
      </c>
      <c r="I424" s="31">
        <v>2</v>
      </c>
      <c r="J424" s="31">
        <v>12</v>
      </c>
      <c r="K424" s="38">
        <v>307</v>
      </c>
      <c r="L424" s="38">
        <v>640.3</v>
      </c>
      <c r="M424" s="34">
        <v>686.7</v>
      </c>
      <c r="N424" s="53">
        <f t="shared" si="126"/>
        <v>703.4</v>
      </c>
      <c r="O424" s="46">
        <v>765.1</v>
      </c>
      <c r="P424" s="36">
        <v>2312</v>
      </c>
      <c r="Q424" s="37" t="s">
        <v>4</v>
      </c>
      <c r="R424" s="38">
        <v>620.4</v>
      </c>
      <c r="S424" s="34">
        <v>66.3</v>
      </c>
      <c r="T424" s="34">
        <v>51</v>
      </c>
      <c r="U424" s="34">
        <v>12.1</v>
      </c>
      <c r="V424" s="42">
        <v>0</v>
      </c>
      <c r="W424" s="34">
        <v>46.4</v>
      </c>
      <c r="X424" s="39" t="s">
        <v>279</v>
      </c>
      <c r="Y424" s="40">
        <v>31</v>
      </c>
      <c r="Z424" s="41" t="s">
        <v>141</v>
      </c>
      <c r="AA424" s="42">
        <v>785.8</v>
      </c>
      <c r="AB424" s="41" t="s">
        <v>8</v>
      </c>
      <c r="AC424" s="39" t="s">
        <v>76</v>
      </c>
      <c r="AD424" s="43"/>
    </row>
    <row r="425" spans="1:30" s="52" customFormat="1" ht="30" customHeight="1">
      <c r="A425" s="31">
        <v>33</v>
      </c>
      <c r="B425" s="32" t="s">
        <v>42</v>
      </c>
      <c r="C425" s="31">
        <v>1</v>
      </c>
      <c r="D425" s="31">
        <v>48</v>
      </c>
      <c r="E425" s="31">
        <v>1989</v>
      </c>
      <c r="F425" s="33" t="s">
        <v>10</v>
      </c>
      <c r="G425" s="31" t="s">
        <v>3</v>
      </c>
      <c r="H425" s="31">
        <v>2</v>
      </c>
      <c r="I425" s="31">
        <v>2</v>
      </c>
      <c r="J425" s="31">
        <v>12</v>
      </c>
      <c r="K425" s="38">
        <v>386.6</v>
      </c>
      <c r="L425" s="38">
        <v>644.4</v>
      </c>
      <c r="M425" s="34">
        <v>644.4</v>
      </c>
      <c r="N425" s="53">
        <f>L425+T425+U425</f>
        <v>761.5</v>
      </c>
      <c r="O425" s="46">
        <v>728.88</v>
      </c>
      <c r="P425" s="36">
        <v>2168</v>
      </c>
      <c r="Q425" s="37" t="s">
        <v>4</v>
      </c>
      <c r="R425" s="38">
        <v>521.8</v>
      </c>
      <c r="S425" s="34">
        <v>60.58</v>
      </c>
      <c r="T425" s="34">
        <v>46.6</v>
      </c>
      <c r="U425" s="34">
        <v>70.5</v>
      </c>
      <c r="V425" s="42">
        <v>0</v>
      </c>
      <c r="W425" s="34">
        <v>0</v>
      </c>
      <c r="X425" s="39" t="s">
        <v>279</v>
      </c>
      <c r="Y425" s="40">
        <v>34</v>
      </c>
      <c r="Z425" s="41" t="s">
        <v>113</v>
      </c>
      <c r="AA425" s="42">
        <v>849.1</v>
      </c>
      <c r="AB425" s="41" t="s">
        <v>8</v>
      </c>
      <c r="AC425" s="39" t="s">
        <v>76</v>
      </c>
      <c r="AD425" s="43"/>
    </row>
    <row r="426" spans="1:30" s="52" customFormat="1" ht="30" customHeight="1">
      <c r="A426" s="31">
        <v>34</v>
      </c>
      <c r="B426" s="32" t="s">
        <v>42</v>
      </c>
      <c r="C426" s="31">
        <v>1</v>
      </c>
      <c r="D426" s="31">
        <v>49</v>
      </c>
      <c r="E426" s="31">
        <v>1990</v>
      </c>
      <c r="F426" s="33" t="s">
        <v>10</v>
      </c>
      <c r="G426" s="31" t="s">
        <v>3</v>
      </c>
      <c r="H426" s="31">
        <v>2</v>
      </c>
      <c r="I426" s="31">
        <v>2</v>
      </c>
      <c r="J426" s="31">
        <v>15</v>
      </c>
      <c r="K426" s="38">
        <v>380.6</v>
      </c>
      <c r="L426" s="38">
        <v>519.4</v>
      </c>
      <c r="M426" s="34">
        <v>519.4</v>
      </c>
      <c r="N426" s="53">
        <f t="shared" si="126"/>
        <v>730.5</v>
      </c>
      <c r="O426" s="46">
        <v>745.71</v>
      </c>
      <c r="P426" s="36">
        <v>2282</v>
      </c>
      <c r="Q426" s="37" t="s">
        <v>4</v>
      </c>
      <c r="R426" s="38">
        <v>521.8</v>
      </c>
      <c r="S426" s="34">
        <v>65.91</v>
      </c>
      <c r="T426" s="34">
        <v>50.7</v>
      </c>
      <c r="U426" s="34">
        <v>160.4</v>
      </c>
      <c r="V426" s="42">
        <v>0</v>
      </c>
      <c r="W426" s="34">
        <v>0</v>
      </c>
      <c r="X426" s="39" t="s">
        <v>279</v>
      </c>
      <c r="Y426" s="40">
        <v>28</v>
      </c>
      <c r="Z426" s="41" t="s">
        <v>141</v>
      </c>
      <c r="AA426" s="42">
        <v>716.9</v>
      </c>
      <c r="AB426" s="41" t="s">
        <v>8</v>
      </c>
      <c r="AC426" s="39" t="s">
        <v>76</v>
      </c>
      <c r="AD426" s="43"/>
    </row>
    <row r="427" spans="1:30" s="5" customFormat="1" ht="30" customHeight="1">
      <c r="A427" s="31">
        <v>35</v>
      </c>
      <c r="B427" s="32" t="s">
        <v>42</v>
      </c>
      <c r="C427" s="31">
        <v>1</v>
      </c>
      <c r="D427" s="31">
        <v>50</v>
      </c>
      <c r="E427" s="31">
        <v>1991</v>
      </c>
      <c r="F427" s="33" t="s">
        <v>10</v>
      </c>
      <c r="G427" s="31" t="s">
        <v>3</v>
      </c>
      <c r="H427" s="31">
        <v>2</v>
      </c>
      <c r="I427" s="31">
        <v>2</v>
      </c>
      <c r="J427" s="31">
        <v>14</v>
      </c>
      <c r="K427" s="38">
        <v>365.5</v>
      </c>
      <c r="L427" s="38">
        <v>522.2</v>
      </c>
      <c r="M427" s="34">
        <v>522.2</v>
      </c>
      <c r="N427" s="53">
        <f t="shared" si="126"/>
        <v>706.9000000000001</v>
      </c>
      <c r="O427" s="46">
        <v>722.47</v>
      </c>
      <c r="P427" s="36">
        <v>2279</v>
      </c>
      <c r="Q427" s="37" t="s">
        <v>4</v>
      </c>
      <c r="R427" s="38">
        <v>455.7</v>
      </c>
      <c r="S427" s="34">
        <v>67.47</v>
      </c>
      <c r="T427" s="34">
        <v>51.9</v>
      </c>
      <c r="U427" s="34">
        <v>132.8</v>
      </c>
      <c r="V427" s="42">
        <v>0</v>
      </c>
      <c r="W427" s="34">
        <v>0</v>
      </c>
      <c r="X427" s="39" t="s">
        <v>279</v>
      </c>
      <c r="Y427" s="40">
        <v>27</v>
      </c>
      <c r="Z427" s="41" t="s">
        <v>141</v>
      </c>
      <c r="AA427" s="42">
        <v>787.5</v>
      </c>
      <c r="AB427" s="41" t="s">
        <v>8</v>
      </c>
      <c r="AC427" s="39" t="s">
        <v>76</v>
      </c>
      <c r="AD427" s="43"/>
    </row>
    <row r="428" spans="1:30" s="5" customFormat="1" ht="30" customHeight="1">
      <c r="A428" s="31">
        <v>36</v>
      </c>
      <c r="B428" s="32" t="s">
        <v>42</v>
      </c>
      <c r="C428" s="31">
        <v>1</v>
      </c>
      <c r="D428" s="31">
        <v>51</v>
      </c>
      <c r="E428" s="31">
        <v>1989</v>
      </c>
      <c r="F428" s="33" t="s">
        <v>10</v>
      </c>
      <c r="G428" s="31" t="s">
        <v>3</v>
      </c>
      <c r="H428" s="31">
        <v>2</v>
      </c>
      <c r="I428" s="31">
        <v>2</v>
      </c>
      <c r="J428" s="31">
        <v>12</v>
      </c>
      <c r="K428" s="38">
        <v>313.7</v>
      </c>
      <c r="L428" s="38">
        <v>657.2</v>
      </c>
      <c r="M428" s="34">
        <v>657.2</v>
      </c>
      <c r="N428" s="53">
        <f t="shared" si="126"/>
        <v>725.8000000000001</v>
      </c>
      <c r="O428" s="46">
        <v>742.87</v>
      </c>
      <c r="P428" s="36">
        <v>2164</v>
      </c>
      <c r="Q428" s="37" t="s">
        <v>4</v>
      </c>
      <c r="R428" s="38">
        <v>521</v>
      </c>
      <c r="S428" s="34">
        <v>73.97</v>
      </c>
      <c r="T428" s="34">
        <v>56.9</v>
      </c>
      <c r="U428" s="34">
        <v>11.7</v>
      </c>
      <c r="V428" s="42">
        <v>0</v>
      </c>
      <c r="W428" s="34">
        <v>0</v>
      </c>
      <c r="X428" s="39" t="s">
        <v>279</v>
      </c>
      <c r="Y428" s="40">
        <v>29</v>
      </c>
      <c r="Z428" s="41" t="s">
        <v>141</v>
      </c>
      <c r="AA428" s="42">
        <v>1094</v>
      </c>
      <c r="AB428" s="41" t="s">
        <v>8</v>
      </c>
      <c r="AC428" s="39" t="s">
        <v>76</v>
      </c>
      <c r="AD428" s="43"/>
    </row>
    <row r="429" spans="1:30" s="5" customFormat="1" ht="30" customHeight="1">
      <c r="A429" s="31">
        <v>37</v>
      </c>
      <c r="B429" s="32" t="s">
        <v>42</v>
      </c>
      <c r="C429" s="31">
        <v>1</v>
      </c>
      <c r="D429" s="31">
        <v>52</v>
      </c>
      <c r="E429" s="31">
        <v>1990</v>
      </c>
      <c r="F429" s="33" t="s">
        <v>10</v>
      </c>
      <c r="G429" s="31" t="s">
        <v>3</v>
      </c>
      <c r="H429" s="31">
        <v>2</v>
      </c>
      <c r="I429" s="31">
        <v>2</v>
      </c>
      <c r="J429" s="31">
        <v>12</v>
      </c>
      <c r="K429" s="38">
        <v>311.8</v>
      </c>
      <c r="L429" s="38">
        <v>655.3</v>
      </c>
      <c r="M429" s="34">
        <v>655.3</v>
      </c>
      <c r="N429" s="53">
        <f t="shared" si="126"/>
        <v>718.5999999999999</v>
      </c>
      <c r="O429" s="46">
        <v>735.79</v>
      </c>
      <c r="P429" s="36">
        <v>2318</v>
      </c>
      <c r="Q429" s="37" t="s">
        <v>4</v>
      </c>
      <c r="R429" s="38">
        <v>526.9</v>
      </c>
      <c r="S429" s="34">
        <v>74.49</v>
      </c>
      <c r="T429" s="34">
        <v>57.3</v>
      </c>
      <c r="U429" s="34">
        <v>6</v>
      </c>
      <c r="V429" s="42">
        <v>0</v>
      </c>
      <c r="W429" s="34">
        <v>0</v>
      </c>
      <c r="X429" s="39" t="s">
        <v>279</v>
      </c>
      <c r="Y429" s="40">
        <v>24</v>
      </c>
      <c r="Z429" s="41" t="s">
        <v>141</v>
      </c>
      <c r="AA429" s="42">
        <v>1024.8</v>
      </c>
      <c r="AB429" s="41" t="s">
        <v>8</v>
      </c>
      <c r="AC429" s="39" t="s">
        <v>76</v>
      </c>
      <c r="AD429" s="43"/>
    </row>
    <row r="430" spans="1:31" s="5" customFormat="1" ht="30" customHeight="1">
      <c r="A430" s="31">
        <v>38</v>
      </c>
      <c r="B430" s="32" t="s">
        <v>42</v>
      </c>
      <c r="C430" s="31">
        <v>1</v>
      </c>
      <c r="D430" s="31">
        <v>53</v>
      </c>
      <c r="E430" s="31">
        <v>1990</v>
      </c>
      <c r="F430" s="33" t="s">
        <v>10</v>
      </c>
      <c r="G430" s="31" t="s">
        <v>3</v>
      </c>
      <c r="H430" s="31">
        <v>2</v>
      </c>
      <c r="I430" s="31">
        <v>2</v>
      </c>
      <c r="J430" s="31">
        <v>12</v>
      </c>
      <c r="K430" s="38">
        <v>307.7</v>
      </c>
      <c r="L430" s="38">
        <v>644.4</v>
      </c>
      <c r="M430" s="34">
        <v>644.4</v>
      </c>
      <c r="N430" s="53">
        <f t="shared" si="126"/>
        <v>713.5</v>
      </c>
      <c r="O430" s="46">
        <v>732.43</v>
      </c>
      <c r="P430" s="36">
        <v>2304</v>
      </c>
      <c r="Q430" s="37" t="s">
        <v>4</v>
      </c>
      <c r="R430" s="38">
        <v>526.9</v>
      </c>
      <c r="S430" s="34">
        <v>82.03</v>
      </c>
      <c r="T430" s="34">
        <v>63.1</v>
      </c>
      <c r="U430" s="34">
        <v>6</v>
      </c>
      <c r="V430" s="42">
        <v>0</v>
      </c>
      <c r="W430" s="34">
        <v>0</v>
      </c>
      <c r="X430" s="39" t="s">
        <v>279</v>
      </c>
      <c r="Y430" s="40">
        <v>31</v>
      </c>
      <c r="Z430" s="41" t="s">
        <v>141</v>
      </c>
      <c r="AA430" s="42">
        <v>991.9</v>
      </c>
      <c r="AB430" s="41" t="s">
        <v>8</v>
      </c>
      <c r="AC430" s="39" t="s">
        <v>76</v>
      </c>
      <c r="AD430" s="43"/>
      <c r="AE430" s="51"/>
    </row>
    <row r="431" spans="1:30" s="5" customFormat="1" ht="30" customHeight="1">
      <c r="A431" s="31">
        <v>39</v>
      </c>
      <c r="B431" s="32" t="s">
        <v>42</v>
      </c>
      <c r="C431" s="31">
        <v>1</v>
      </c>
      <c r="D431" s="31">
        <v>56</v>
      </c>
      <c r="E431" s="31">
        <v>1987</v>
      </c>
      <c r="F431" s="33" t="s">
        <v>7</v>
      </c>
      <c r="G431" s="31" t="s">
        <v>5</v>
      </c>
      <c r="H431" s="31">
        <v>2</v>
      </c>
      <c r="I431" s="31">
        <v>2</v>
      </c>
      <c r="J431" s="31">
        <v>16</v>
      </c>
      <c r="K431" s="38">
        <v>497.3</v>
      </c>
      <c r="L431" s="38">
        <v>898.9</v>
      </c>
      <c r="M431" s="34">
        <v>961.9</v>
      </c>
      <c r="N431" s="53">
        <f t="shared" si="126"/>
        <v>1071.3</v>
      </c>
      <c r="O431" s="46">
        <v>1154.94</v>
      </c>
      <c r="P431" s="36">
        <v>3620</v>
      </c>
      <c r="Q431" s="37" t="s">
        <v>4</v>
      </c>
      <c r="R431" s="38">
        <v>843.8</v>
      </c>
      <c r="S431" s="34">
        <v>89.44</v>
      </c>
      <c r="T431" s="34">
        <v>68.8</v>
      </c>
      <c r="U431" s="34">
        <v>103.6</v>
      </c>
      <c r="V431" s="42">
        <v>63</v>
      </c>
      <c r="W431" s="34">
        <v>0</v>
      </c>
      <c r="X431" s="39" t="s">
        <v>279</v>
      </c>
      <c r="Y431" s="40">
        <v>30</v>
      </c>
      <c r="Z431" s="41" t="s">
        <v>141</v>
      </c>
      <c r="AA431" s="42">
        <v>1493.3</v>
      </c>
      <c r="AB431" s="41" t="s">
        <v>8</v>
      </c>
      <c r="AC431" s="39" t="s">
        <v>76</v>
      </c>
      <c r="AD431" s="43" t="s">
        <v>202</v>
      </c>
    </row>
    <row r="432" spans="1:31" s="5" customFormat="1" ht="30" customHeight="1">
      <c r="A432" s="31">
        <v>40</v>
      </c>
      <c r="B432" s="32" t="s">
        <v>42</v>
      </c>
      <c r="C432" s="31">
        <v>1</v>
      </c>
      <c r="D432" s="31">
        <v>57</v>
      </c>
      <c r="E432" s="31">
        <v>1990</v>
      </c>
      <c r="F432" s="33" t="s">
        <v>10</v>
      </c>
      <c r="G432" s="31" t="s">
        <v>3</v>
      </c>
      <c r="H432" s="31">
        <v>2</v>
      </c>
      <c r="I432" s="31">
        <v>2</v>
      </c>
      <c r="J432" s="31">
        <v>8</v>
      </c>
      <c r="K432" s="38">
        <v>437.3</v>
      </c>
      <c r="L432" s="38">
        <v>700.1</v>
      </c>
      <c r="M432" s="34">
        <v>784.5</v>
      </c>
      <c r="N432" s="53">
        <f t="shared" si="126"/>
        <v>757.1</v>
      </c>
      <c r="O432" s="46">
        <v>857.88</v>
      </c>
      <c r="P432" s="36">
        <v>2614</v>
      </c>
      <c r="Q432" s="37" t="s">
        <v>4</v>
      </c>
      <c r="R432" s="38">
        <v>630.6</v>
      </c>
      <c r="S432" s="34">
        <v>70.98</v>
      </c>
      <c r="T432" s="34">
        <v>54.6</v>
      </c>
      <c r="U432" s="34">
        <v>2.4</v>
      </c>
      <c r="V432" s="42">
        <v>0</v>
      </c>
      <c r="W432" s="34">
        <v>84.4</v>
      </c>
      <c r="X432" s="39" t="s">
        <v>279</v>
      </c>
      <c r="Y432" s="40">
        <v>24</v>
      </c>
      <c r="Z432" s="41" t="s">
        <v>141</v>
      </c>
      <c r="AA432" s="42">
        <v>1198.4</v>
      </c>
      <c r="AB432" s="41" t="s">
        <v>8</v>
      </c>
      <c r="AC432" s="39" t="s">
        <v>76</v>
      </c>
      <c r="AD432" s="43"/>
      <c r="AE432" s="51"/>
    </row>
    <row r="433" spans="1:31" s="5" customFormat="1" ht="30" customHeight="1">
      <c r="A433" s="31">
        <v>41</v>
      </c>
      <c r="B433" s="32" t="s">
        <v>42</v>
      </c>
      <c r="C433" s="31">
        <v>1</v>
      </c>
      <c r="D433" s="31">
        <v>59</v>
      </c>
      <c r="E433" s="31">
        <v>1989</v>
      </c>
      <c r="F433" s="33" t="s">
        <v>7</v>
      </c>
      <c r="G433" s="31" t="s">
        <v>5</v>
      </c>
      <c r="H433" s="31">
        <v>2</v>
      </c>
      <c r="I433" s="31">
        <v>2</v>
      </c>
      <c r="J433" s="31">
        <v>16</v>
      </c>
      <c r="K433" s="38">
        <v>502.6</v>
      </c>
      <c r="L433" s="38">
        <v>901.3</v>
      </c>
      <c r="M433" s="34">
        <v>964.3</v>
      </c>
      <c r="N433" s="53">
        <f t="shared" si="126"/>
        <v>1077.3</v>
      </c>
      <c r="O433" s="46">
        <v>1161.27</v>
      </c>
      <c r="P433" s="36">
        <v>3619</v>
      </c>
      <c r="Q433" s="37" t="s">
        <v>4</v>
      </c>
      <c r="R433" s="38">
        <v>845.5</v>
      </c>
      <c r="S433" s="34">
        <v>90.87</v>
      </c>
      <c r="T433" s="34">
        <v>69.9</v>
      </c>
      <c r="U433" s="34">
        <v>106.1</v>
      </c>
      <c r="V433" s="42">
        <v>63</v>
      </c>
      <c r="W433" s="34">
        <v>0</v>
      </c>
      <c r="X433" s="39" t="s">
        <v>279</v>
      </c>
      <c r="Y433" s="40">
        <v>29</v>
      </c>
      <c r="Z433" s="41" t="s">
        <v>141</v>
      </c>
      <c r="AA433" s="42">
        <v>1501</v>
      </c>
      <c r="AB433" s="41" t="s">
        <v>8</v>
      </c>
      <c r="AC433" s="39" t="s">
        <v>76</v>
      </c>
      <c r="AD433" s="43" t="s">
        <v>202</v>
      </c>
      <c r="AE433" s="51"/>
    </row>
    <row r="434" spans="1:30" s="5" customFormat="1" ht="30" customHeight="1">
      <c r="A434" s="31">
        <v>42</v>
      </c>
      <c r="B434" s="32" t="s">
        <v>42</v>
      </c>
      <c r="C434" s="31">
        <v>1</v>
      </c>
      <c r="D434" s="31">
        <v>64</v>
      </c>
      <c r="E434" s="31">
        <v>1988</v>
      </c>
      <c r="F434" s="33" t="s">
        <v>10</v>
      </c>
      <c r="G434" s="31" t="s">
        <v>3</v>
      </c>
      <c r="H434" s="31">
        <v>3</v>
      </c>
      <c r="I434" s="31">
        <v>2</v>
      </c>
      <c r="J434" s="31">
        <v>12</v>
      </c>
      <c r="K434" s="38">
        <v>407.3</v>
      </c>
      <c r="L434" s="38">
        <v>743.2</v>
      </c>
      <c r="M434" s="34">
        <v>788.8</v>
      </c>
      <c r="N434" s="53">
        <f t="shared" si="126"/>
        <v>907.7</v>
      </c>
      <c r="O434" s="46">
        <v>976.22</v>
      </c>
      <c r="P434" s="36">
        <v>2935</v>
      </c>
      <c r="Q434" s="37" t="s">
        <v>4</v>
      </c>
      <c r="R434" s="38">
        <v>625.8</v>
      </c>
      <c r="S434" s="34">
        <v>99.32</v>
      </c>
      <c r="T434" s="34">
        <v>76.4</v>
      </c>
      <c r="U434" s="34">
        <v>88.1</v>
      </c>
      <c r="V434" s="42">
        <v>0</v>
      </c>
      <c r="W434" s="34">
        <v>45.6</v>
      </c>
      <c r="X434" s="39" t="s">
        <v>279</v>
      </c>
      <c r="Y434" s="40">
        <v>23</v>
      </c>
      <c r="Z434" s="41" t="s">
        <v>141</v>
      </c>
      <c r="AA434" s="42">
        <v>1236.1</v>
      </c>
      <c r="AB434" s="41" t="s">
        <v>8</v>
      </c>
      <c r="AC434" s="39" t="s">
        <v>76</v>
      </c>
      <c r="AD434" s="43" t="s">
        <v>202</v>
      </c>
    </row>
    <row r="435" spans="1:30" s="5" customFormat="1" ht="30" customHeight="1">
      <c r="A435" s="31">
        <v>43</v>
      </c>
      <c r="B435" s="32" t="s">
        <v>42</v>
      </c>
      <c r="C435" s="31">
        <v>1</v>
      </c>
      <c r="D435" s="31">
        <v>65</v>
      </c>
      <c r="E435" s="31">
        <v>1995</v>
      </c>
      <c r="F435" s="33" t="s">
        <v>10</v>
      </c>
      <c r="G435" s="31" t="s">
        <v>3</v>
      </c>
      <c r="H435" s="31">
        <v>2</v>
      </c>
      <c r="I435" s="31">
        <v>2</v>
      </c>
      <c r="J435" s="31">
        <v>12</v>
      </c>
      <c r="K435" s="38">
        <v>311.3</v>
      </c>
      <c r="L435" s="38">
        <v>650.1</v>
      </c>
      <c r="M435" s="34">
        <v>695.7</v>
      </c>
      <c r="N435" s="53">
        <f t="shared" si="126"/>
        <v>709.6</v>
      </c>
      <c r="O435" s="46">
        <v>772.33</v>
      </c>
      <c r="P435" s="36">
        <v>2381</v>
      </c>
      <c r="Q435" s="37" t="s">
        <v>4</v>
      </c>
      <c r="R435" s="38">
        <v>630.6</v>
      </c>
      <c r="S435" s="34">
        <v>74.23</v>
      </c>
      <c r="T435" s="34">
        <v>57.1</v>
      </c>
      <c r="U435" s="34">
        <v>2.4</v>
      </c>
      <c r="V435" s="42">
        <v>0</v>
      </c>
      <c r="W435" s="34">
        <v>45.6</v>
      </c>
      <c r="X435" s="39" t="s">
        <v>279</v>
      </c>
      <c r="Y435" s="40">
        <v>15</v>
      </c>
      <c r="Z435" s="41" t="s">
        <v>141</v>
      </c>
      <c r="AA435" s="42">
        <v>656</v>
      </c>
      <c r="AB435" s="41" t="s">
        <v>8</v>
      </c>
      <c r="AC435" s="39" t="s">
        <v>76</v>
      </c>
      <c r="AD435" s="43"/>
    </row>
    <row r="436" spans="1:30" s="5" customFormat="1" ht="30" customHeight="1">
      <c r="A436" s="31">
        <v>44</v>
      </c>
      <c r="B436" s="32" t="s">
        <v>42</v>
      </c>
      <c r="C436" s="31">
        <v>1</v>
      </c>
      <c r="D436" s="31">
        <v>8</v>
      </c>
      <c r="E436" s="31">
        <v>1987</v>
      </c>
      <c r="F436" s="33" t="s">
        <v>7</v>
      </c>
      <c r="G436" s="31" t="s">
        <v>5</v>
      </c>
      <c r="H436" s="31">
        <v>2</v>
      </c>
      <c r="I436" s="31">
        <v>2</v>
      </c>
      <c r="J436" s="31">
        <v>16</v>
      </c>
      <c r="K436" s="34">
        <v>506.4</v>
      </c>
      <c r="L436" s="38">
        <v>905.1</v>
      </c>
      <c r="M436" s="53">
        <v>1031.1</v>
      </c>
      <c r="N436" s="53">
        <f t="shared" si="126"/>
        <v>1078.2</v>
      </c>
      <c r="O436" s="35">
        <v>1340.43</v>
      </c>
      <c r="P436" s="36">
        <v>3621</v>
      </c>
      <c r="Q436" s="37" t="s">
        <v>4</v>
      </c>
      <c r="R436" s="38">
        <v>776.9</v>
      </c>
      <c r="S436" s="53">
        <v>114.66000000000001</v>
      </c>
      <c r="T436" s="42">
        <v>88.2</v>
      </c>
      <c r="U436" s="34">
        <v>84.9</v>
      </c>
      <c r="V436" s="34">
        <v>63</v>
      </c>
      <c r="W436" s="53">
        <v>0</v>
      </c>
      <c r="X436" s="39" t="s">
        <v>279</v>
      </c>
      <c r="Y436" s="40">
        <v>37</v>
      </c>
      <c r="Z436" s="41" t="s">
        <v>139</v>
      </c>
      <c r="AA436" s="42">
        <v>1426.3</v>
      </c>
      <c r="AB436" s="41" t="s">
        <v>8</v>
      </c>
      <c r="AC436" s="39" t="s">
        <v>76</v>
      </c>
      <c r="AD436" s="43"/>
    </row>
    <row r="437" spans="1:30" s="5" customFormat="1" ht="30" customHeight="1">
      <c r="A437" s="31">
        <v>45</v>
      </c>
      <c r="B437" s="32" t="s">
        <v>68</v>
      </c>
      <c r="C437" s="31">
        <v>1</v>
      </c>
      <c r="D437" s="31">
        <v>27</v>
      </c>
      <c r="E437" s="31">
        <v>1992</v>
      </c>
      <c r="F437" s="33" t="s">
        <v>16</v>
      </c>
      <c r="G437" s="31" t="s">
        <v>5</v>
      </c>
      <c r="H437" s="31">
        <v>1</v>
      </c>
      <c r="I437" s="31">
        <v>2</v>
      </c>
      <c r="J437" s="31">
        <v>43</v>
      </c>
      <c r="K437" s="34">
        <v>616.4</v>
      </c>
      <c r="L437" s="38">
        <v>616.4</v>
      </c>
      <c r="M437" s="53">
        <v>616.4</v>
      </c>
      <c r="N437" s="53">
        <f>L437+T437+U437</f>
        <v>1021.1999999999999</v>
      </c>
      <c r="O437" s="35">
        <v>1021.2</v>
      </c>
      <c r="P437" s="36">
        <v>3254</v>
      </c>
      <c r="Q437" s="37" t="s">
        <v>4</v>
      </c>
      <c r="R437" s="38">
        <v>756.9</v>
      </c>
      <c r="S437" s="53">
        <v>38.22</v>
      </c>
      <c r="T437" s="42">
        <v>29.4</v>
      </c>
      <c r="U437" s="34">
        <v>375.4</v>
      </c>
      <c r="V437" s="34">
        <v>0</v>
      </c>
      <c r="W437" s="53">
        <v>0</v>
      </c>
      <c r="X437" s="39" t="s">
        <v>128</v>
      </c>
      <c r="Y437" s="40">
        <v>23</v>
      </c>
      <c r="Z437" s="41" t="s">
        <v>113</v>
      </c>
      <c r="AA437" s="42">
        <v>1003.1</v>
      </c>
      <c r="AB437" s="41" t="s">
        <v>58</v>
      </c>
      <c r="AC437" s="39" t="s">
        <v>76</v>
      </c>
      <c r="AD437" s="43"/>
    </row>
    <row r="438" spans="1:30" s="5" customFormat="1" ht="30" customHeight="1">
      <c r="A438" s="31"/>
      <c r="B438" s="72" t="s">
        <v>361</v>
      </c>
      <c r="C438" s="71">
        <f>SUM(C393:C394,C395:C396,C397:C399,C400:C402,C403:C404,C405,C406,C407:C408,C409:C411,C412:C414,C415:C416,C417:C418,C431,C433,C434,)</f>
        <v>29</v>
      </c>
      <c r="D438" s="71"/>
      <c r="E438" s="71"/>
      <c r="F438" s="71"/>
      <c r="G438" s="71"/>
      <c r="H438" s="71">
        <f aca="true" t="shared" si="127" ref="H438:AA438">SUM(H393:H394,H395:H396,H397:H399,H400:H402,H403:H404,H405,H406,H407:H408,H409:H411,H412:H414,H415:H416,H417:H418,H431,H433,H434,)</f>
        <v>58</v>
      </c>
      <c r="I438" s="71"/>
      <c r="J438" s="71">
        <f t="shared" si="127"/>
        <v>455</v>
      </c>
      <c r="K438" s="73">
        <f t="shared" si="127"/>
        <v>14072.699999999995</v>
      </c>
      <c r="L438" s="73">
        <f t="shared" si="127"/>
        <v>25333.800000000007</v>
      </c>
      <c r="M438" s="73">
        <f t="shared" si="127"/>
        <v>27048.100000000002</v>
      </c>
      <c r="N438" s="73">
        <f t="shared" si="127"/>
        <v>30512.5</v>
      </c>
      <c r="O438" s="73">
        <f t="shared" si="127"/>
        <v>33791.11</v>
      </c>
      <c r="P438" s="73">
        <f t="shared" si="127"/>
        <v>100904</v>
      </c>
      <c r="Q438" s="71"/>
      <c r="R438" s="73">
        <f t="shared" si="127"/>
        <v>23048.829999999998</v>
      </c>
      <c r="S438" s="73">
        <f t="shared" si="127"/>
        <v>2595.3199999999997</v>
      </c>
      <c r="T438" s="73">
        <f t="shared" si="127"/>
        <v>1996.2000000000003</v>
      </c>
      <c r="U438" s="73">
        <f t="shared" si="127"/>
        <v>3182.5000000000005</v>
      </c>
      <c r="V438" s="73">
        <f t="shared" si="127"/>
        <v>1636.0000000000002</v>
      </c>
      <c r="W438" s="73">
        <f t="shared" si="127"/>
        <v>45.6</v>
      </c>
      <c r="X438" s="71"/>
      <c r="Y438" s="71"/>
      <c r="Z438" s="71"/>
      <c r="AA438" s="73">
        <f t="shared" si="127"/>
        <v>36799.399999999994</v>
      </c>
      <c r="AB438" s="71"/>
      <c r="AC438" s="71"/>
      <c r="AD438" s="71"/>
    </row>
    <row r="439" spans="1:30" s="5" customFormat="1" ht="30" customHeight="1">
      <c r="A439" s="54"/>
      <c r="B439" s="55" t="s">
        <v>241</v>
      </c>
      <c r="C439" s="71">
        <f>SUM(C393:C437)</f>
        <v>45</v>
      </c>
      <c r="D439" s="71"/>
      <c r="E439" s="71"/>
      <c r="F439" s="71"/>
      <c r="G439" s="71"/>
      <c r="H439" s="71">
        <f>SUM(H393:H437)</f>
        <v>94</v>
      </c>
      <c r="I439" s="33"/>
      <c r="J439" s="54">
        <f aca="true" t="shared" si="128" ref="J439:P439">SUM(J393:J437)</f>
        <v>683</v>
      </c>
      <c r="K439" s="56">
        <f t="shared" si="128"/>
        <v>20295.299999999996</v>
      </c>
      <c r="L439" s="56">
        <f t="shared" si="128"/>
        <v>36225.10000000001</v>
      </c>
      <c r="M439" s="56">
        <f t="shared" si="128"/>
        <v>38456.70000000001</v>
      </c>
      <c r="N439" s="53">
        <f t="shared" si="126"/>
        <v>43324.10000000001</v>
      </c>
      <c r="O439" s="57">
        <f t="shared" si="128"/>
        <v>47474.27</v>
      </c>
      <c r="P439" s="56">
        <f t="shared" si="128"/>
        <v>142882</v>
      </c>
      <c r="Q439" s="78"/>
      <c r="R439" s="56">
        <f aca="true" t="shared" si="129" ref="R439:W439">SUM(R393:R437)</f>
        <v>32731.230000000003</v>
      </c>
      <c r="S439" s="56">
        <f t="shared" si="129"/>
        <v>3894.9299999999994</v>
      </c>
      <c r="T439" s="56">
        <f t="shared" si="129"/>
        <v>2995.9</v>
      </c>
      <c r="U439" s="56">
        <f t="shared" si="129"/>
        <v>4103.100000000001</v>
      </c>
      <c r="V439" s="56">
        <f t="shared" si="129"/>
        <v>1699.0000000000002</v>
      </c>
      <c r="W439" s="56">
        <f t="shared" si="129"/>
        <v>436.9</v>
      </c>
      <c r="X439" s="78"/>
      <c r="Y439" s="78"/>
      <c r="Z439" s="78"/>
      <c r="AA439" s="56">
        <f>SUM(AA393:AA437)</f>
        <v>53382.10000000001</v>
      </c>
      <c r="AB439" s="41"/>
      <c r="AC439" s="78"/>
      <c r="AD439" s="78"/>
    </row>
    <row r="440" spans="1:30" s="5" customFormat="1" ht="30" customHeight="1">
      <c r="A440" s="54"/>
      <c r="B440" s="55" t="s">
        <v>215</v>
      </c>
      <c r="C440" s="71">
        <f>SUM(C437)</f>
        <v>1</v>
      </c>
      <c r="D440" s="71"/>
      <c r="E440" s="71"/>
      <c r="F440" s="71"/>
      <c r="G440" s="71"/>
      <c r="H440" s="71">
        <f aca="true" t="shared" si="130" ref="H440:AA440">SUM(H437)</f>
        <v>1</v>
      </c>
      <c r="I440" s="71"/>
      <c r="J440" s="71">
        <f t="shared" si="130"/>
        <v>43</v>
      </c>
      <c r="K440" s="73">
        <f t="shared" si="130"/>
        <v>616.4</v>
      </c>
      <c r="L440" s="73">
        <f t="shared" si="130"/>
        <v>616.4</v>
      </c>
      <c r="M440" s="73">
        <f t="shared" si="130"/>
        <v>616.4</v>
      </c>
      <c r="N440" s="53">
        <f t="shared" si="126"/>
        <v>1021.1999999999999</v>
      </c>
      <c r="O440" s="73">
        <f t="shared" si="130"/>
        <v>1021.2</v>
      </c>
      <c r="P440" s="73">
        <f t="shared" si="130"/>
        <v>3254</v>
      </c>
      <c r="Q440" s="71"/>
      <c r="R440" s="73">
        <f t="shared" si="130"/>
        <v>756.9</v>
      </c>
      <c r="S440" s="73">
        <f t="shared" si="130"/>
        <v>38.22</v>
      </c>
      <c r="T440" s="73">
        <f t="shared" si="130"/>
        <v>29.4</v>
      </c>
      <c r="U440" s="73">
        <f t="shared" si="130"/>
        <v>375.4</v>
      </c>
      <c r="V440" s="73">
        <f t="shared" si="130"/>
        <v>0</v>
      </c>
      <c r="W440" s="73">
        <f t="shared" si="130"/>
        <v>0</v>
      </c>
      <c r="X440" s="71"/>
      <c r="Y440" s="71"/>
      <c r="Z440" s="71"/>
      <c r="AA440" s="73">
        <f t="shared" si="130"/>
        <v>1003.1</v>
      </c>
      <c r="AB440" s="71"/>
      <c r="AC440" s="71"/>
      <c r="AD440" s="71"/>
    </row>
    <row r="441" spans="1:30" s="5" customFormat="1" ht="30" customHeight="1">
      <c r="A441" s="54"/>
      <c r="B441" s="55" t="s">
        <v>283</v>
      </c>
      <c r="C441" s="54">
        <f>SUM(C393,C396:C413,C414,C415:C424,C425,C426:C436)</f>
        <v>42</v>
      </c>
      <c r="D441" s="54"/>
      <c r="E441" s="54"/>
      <c r="F441" s="54"/>
      <c r="G441" s="54"/>
      <c r="H441" s="54">
        <f aca="true" t="shared" si="131" ref="H441:AA441">SUM(H393,H396:H413,H414,H415:H424,H425,H426:H436)</f>
        <v>89</v>
      </c>
      <c r="I441" s="54"/>
      <c r="J441" s="56">
        <f t="shared" si="131"/>
        <v>608</v>
      </c>
      <c r="K441" s="56">
        <f t="shared" si="131"/>
        <v>18674.399999999998</v>
      </c>
      <c r="L441" s="56">
        <f t="shared" si="131"/>
        <v>33799.30000000001</v>
      </c>
      <c r="M441" s="56">
        <f t="shared" si="131"/>
        <v>35931.30000000001</v>
      </c>
      <c r="N441" s="53">
        <f t="shared" si="126"/>
        <v>39991.000000000015</v>
      </c>
      <c r="O441" s="56">
        <f t="shared" si="131"/>
        <v>43033.94</v>
      </c>
      <c r="P441" s="56">
        <f t="shared" si="131"/>
        <v>132497</v>
      </c>
      <c r="Q441" s="56"/>
      <c r="R441" s="56">
        <f t="shared" si="131"/>
        <v>30663.300000000003</v>
      </c>
      <c r="S441" s="56">
        <f t="shared" si="131"/>
        <v>3673.67</v>
      </c>
      <c r="T441" s="56">
        <f t="shared" si="131"/>
        <v>2825.8999999999996</v>
      </c>
      <c r="U441" s="56">
        <f t="shared" si="131"/>
        <v>3365.800000000001</v>
      </c>
      <c r="V441" s="56">
        <f t="shared" si="131"/>
        <v>1632.1</v>
      </c>
      <c r="W441" s="56">
        <f t="shared" si="131"/>
        <v>436.9</v>
      </c>
      <c r="X441" s="56"/>
      <c r="Y441" s="56"/>
      <c r="Z441" s="56"/>
      <c r="AA441" s="56">
        <f t="shared" si="131"/>
        <v>49357.50000000001</v>
      </c>
      <c r="AB441" s="56"/>
      <c r="AC441" s="56"/>
      <c r="AD441" s="56"/>
    </row>
    <row r="442" spans="1:31" s="5" customFormat="1" ht="30" customHeight="1">
      <c r="A442" s="54"/>
      <c r="B442" s="55" t="s">
        <v>242</v>
      </c>
      <c r="C442" s="54">
        <f>SUM(C394:C395)</f>
        <v>2</v>
      </c>
      <c r="D442" s="54"/>
      <c r="E442" s="54"/>
      <c r="F442" s="54"/>
      <c r="G442" s="54"/>
      <c r="H442" s="54">
        <f>SUM(H394:H395)</f>
        <v>4</v>
      </c>
      <c r="I442" s="54"/>
      <c r="J442" s="54">
        <f aca="true" t="shared" si="132" ref="J442:P442">SUM(J394:J395)</f>
        <v>32</v>
      </c>
      <c r="K442" s="56">
        <f t="shared" si="132"/>
        <v>1004.5</v>
      </c>
      <c r="L442" s="56">
        <f t="shared" si="132"/>
        <v>1809.4</v>
      </c>
      <c r="M442" s="56">
        <f t="shared" si="132"/>
        <v>1909</v>
      </c>
      <c r="N442" s="53">
        <f t="shared" si="126"/>
        <v>2311.9</v>
      </c>
      <c r="O442" s="57">
        <f t="shared" si="132"/>
        <v>3419.13</v>
      </c>
      <c r="P442" s="56">
        <f t="shared" si="132"/>
        <v>7131</v>
      </c>
      <c r="Q442" s="54"/>
      <c r="R442" s="56">
        <f aca="true" t="shared" si="133" ref="R442:W442">SUM(R394:R395)</f>
        <v>1311.03</v>
      </c>
      <c r="S442" s="56">
        <f t="shared" si="133"/>
        <v>183.04000000000002</v>
      </c>
      <c r="T442" s="56">
        <f t="shared" si="133"/>
        <v>140.60000000000002</v>
      </c>
      <c r="U442" s="56">
        <f t="shared" si="133"/>
        <v>361.9</v>
      </c>
      <c r="V442" s="56">
        <f t="shared" si="133"/>
        <v>66.9</v>
      </c>
      <c r="W442" s="56">
        <f t="shared" si="133"/>
        <v>0</v>
      </c>
      <c r="X442" s="54"/>
      <c r="Y442" s="54"/>
      <c r="Z442" s="54"/>
      <c r="AA442" s="56">
        <f>SUM(AA394:AA395)</f>
        <v>3021.5</v>
      </c>
      <c r="AB442" s="54"/>
      <c r="AC442" s="54"/>
      <c r="AD442" s="54"/>
      <c r="AE442" s="51"/>
    </row>
    <row r="443" spans="1:31" s="5" customFormat="1" ht="30" customHeight="1">
      <c r="A443" s="31">
        <v>1</v>
      </c>
      <c r="B443" s="32" t="s">
        <v>44</v>
      </c>
      <c r="C443" s="59">
        <v>1</v>
      </c>
      <c r="D443" s="31">
        <v>1</v>
      </c>
      <c r="E443" s="31">
        <v>1990</v>
      </c>
      <c r="F443" s="33" t="s">
        <v>7</v>
      </c>
      <c r="G443" s="31" t="s">
        <v>5</v>
      </c>
      <c r="H443" s="31">
        <v>3</v>
      </c>
      <c r="I443" s="31">
        <v>2</v>
      </c>
      <c r="J443" s="31">
        <v>18</v>
      </c>
      <c r="K443" s="38">
        <v>533.2</v>
      </c>
      <c r="L443" s="38">
        <v>987.3</v>
      </c>
      <c r="M443" s="34">
        <v>987.3</v>
      </c>
      <c r="N443" s="53">
        <f t="shared" si="126"/>
        <v>1202.8</v>
      </c>
      <c r="O443" s="46">
        <v>1231.12</v>
      </c>
      <c r="P443" s="36">
        <v>4124</v>
      </c>
      <c r="Q443" s="37" t="s">
        <v>4</v>
      </c>
      <c r="R443" s="38">
        <v>756</v>
      </c>
      <c r="S443" s="34">
        <v>122.72</v>
      </c>
      <c r="T443" s="34">
        <v>94.4</v>
      </c>
      <c r="U443" s="34">
        <v>121.1</v>
      </c>
      <c r="V443" s="42">
        <v>0</v>
      </c>
      <c r="W443" s="34">
        <v>0</v>
      </c>
      <c r="X443" s="49" t="s">
        <v>279</v>
      </c>
      <c r="Y443" s="40">
        <v>30</v>
      </c>
      <c r="Z443" s="41" t="s">
        <v>141</v>
      </c>
      <c r="AA443" s="36">
        <v>1618.9</v>
      </c>
      <c r="AB443" s="41" t="s">
        <v>8</v>
      </c>
      <c r="AC443" s="39" t="s">
        <v>76</v>
      </c>
      <c r="AD443" s="43" t="s">
        <v>202</v>
      </c>
      <c r="AE443" s="51"/>
    </row>
    <row r="444" spans="1:31" s="5" customFormat="1" ht="30" customHeight="1">
      <c r="A444" s="31">
        <v>2</v>
      </c>
      <c r="B444" s="32" t="s">
        <v>44</v>
      </c>
      <c r="C444" s="31">
        <v>1</v>
      </c>
      <c r="D444" s="31">
        <v>2</v>
      </c>
      <c r="E444" s="31">
        <v>1990</v>
      </c>
      <c r="F444" s="33" t="s">
        <v>7</v>
      </c>
      <c r="G444" s="31" t="s">
        <v>5</v>
      </c>
      <c r="H444" s="31">
        <v>3</v>
      </c>
      <c r="I444" s="31">
        <v>2</v>
      </c>
      <c r="J444" s="31">
        <v>18</v>
      </c>
      <c r="K444" s="38">
        <v>534.4</v>
      </c>
      <c r="L444" s="38">
        <v>991.9</v>
      </c>
      <c r="M444" s="34">
        <v>991.9</v>
      </c>
      <c r="N444" s="53">
        <f t="shared" si="126"/>
        <v>1202.8000000000002</v>
      </c>
      <c r="O444" s="46">
        <v>1229.65</v>
      </c>
      <c r="P444" s="36">
        <v>4132</v>
      </c>
      <c r="Q444" s="37" t="s">
        <v>4</v>
      </c>
      <c r="R444" s="38">
        <v>895.2</v>
      </c>
      <c r="S444" s="34">
        <v>116.35</v>
      </c>
      <c r="T444" s="53">
        <v>89.5</v>
      </c>
      <c r="U444" s="53">
        <v>121.4</v>
      </c>
      <c r="V444" s="162">
        <v>0</v>
      </c>
      <c r="W444" s="53">
        <v>0</v>
      </c>
      <c r="X444" s="49" t="s">
        <v>279</v>
      </c>
      <c r="Y444" s="40">
        <v>23</v>
      </c>
      <c r="Z444" s="41" t="s">
        <v>141</v>
      </c>
      <c r="AA444" s="36">
        <v>1607.2</v>
      </c>
      <c r="AB444" s="41" t="s">
        <v>8</v>
      </c>
      <c r="AC444" s="39" t="s">
        <v>76</v>
      </c>
      <c r="AD444" s="43" t="s">
        <v>202</v>
      </c>
      <c r="AE444" s="51"/>
    </row>
    <row r="445" spans="1:31" s="5" customFormat="1" ht="30" customHeight="1">
      <c r="A445" s="31">
        <v>3</v>
      </c>
      <c r="B445" s="32" t="s">
        <v>44</v>
      </c>
      <c r="C445" s="31">
        <v>1</v>
      </c>
      <c r="D445" s="31">
        <v>3</v>
      </c>
      <c r="E445" s="31">
        <v>1990</v>
      </c>
      <c r="F445" s="33" t="s">
        <v>7</v>
      </c>
      <c r="G445" s="31" t="s">
        <v>5</v>
      </c>
      <c r="H445" s="31">
        <v>3</v>
      </c>
      <c r="I445" s="31">
        <v>2</v>
      </c>
      <c r="J445" s="31">
        <v>18</v>
      </c>
      <c r="K445" s="38">
        <v>532.3</v>
      </c>
      <c r="L445" s="38">
        <v>991.9</v>
      </c>
      <c r="M445" s="34">
        <v>991.9</v>
      </c>
      <c r="N445" s="53">
        <f t="shared" si="126"/>
        <v>1200.8999999999999</v>
      </c>
      <c r="O445" s="46">
        <v>1226.16</v>
      </c>
      <c r="P445" s="36">
        <v>4169</v>
      </c>
      <c r="Q445" s="37" t="s">
        <v>4</v>
      </c>
      <c r="R445" s="38">
        <v>903.2</v>
      </c>
      <c r="S445" s="34">
        <v>109.46</v>
      </c>
      <c r="T445" s="34">
        <v>84.2</v>
      </c>
      <c r="U445" s="34">
        <v>124.8</v>
      </c>
      <c r="V445" s="42">
        <v>0</v>
      </c>
      <c r="W445" s="34">
        <v>0</v>
      </c>
      <c r="X445" s="49" t="s">
        <v>279</v>
      </c>
      <c r="Y445" s="40">
        <v>22</v>
      </c>
      <c r="Z445" s="41" t="s">
        <v>141</v>
      </c>
      <c r="AA445" s="36">
        <v>1603.8</v>
      </c>
      <c r="AB445" s="41" t="s">
        <v>8</v>
      </c>
      <c r="AC445" s="39" t="s">
        <v>301</v>
      </c>
      <c r="AD445" s="43" t="s">
        <v>202</v>
      </c>
      <c r="AE445" s="51"/>
    </row>
    <row r="446" spans="1:31" s="5" customFormat="1" ht="30" customHeight="1">
      <c r="A446" s="31">
        <v>4</v>
      </c>
      <c r="B446" s="32" t="s">
        <v>44</v>
      </c>
      <c r="C446" s="31">
        <v>1</v>
      </c>
      <c r="D446" s="31">
        <v>4</v>
      </c>
      <c r="E446" s="31">
        <v>1991</v>
      </c>
      <c r="F446" s="33" t="s">
        <v>7</v>
      </c>
      <c r="G446" s="31" t="s">
        <v>5</v>
      </c>
      <c r="H446" s="31">
        <v>3</v>
      </c>
      <c r="I446" s="31">
        <v>2</v>
      </c>
      <c r="J446" s="31">
        <v>18</v>
      </c>
      <c r="K446" s="38">
        <v>528.7</v>
      </c>
      <c r="L446" s="38">
        <v>977.4</v>
      </c>
      <c r="M446" s="34">
        <v>977.4</v>
      </c>
      <c r="N446" s="53">
        <f t="shared" si="126"/>
        <v>1185.6</v>
      </c>
      <c r="O446" s="46">
        <v>1211.97</v>
      </c>
      <c r="P446" s="36">
        <v>4135</v>
      </c>
      <c r="Q446" s="37" t="s">
        <v>4</v>
      </c>
      <c r="R446" s="38">
        <v>903.2</v>
      </c>
      <c r="S446" s="34">
        <v>114.27</v>
      </c>
      <c r="T446" s="34">
        <v>87.9</v>
      </c>
      <c r="U446" s="34">
        <v>120.3</v>
      </c>
      <c r="V446" s="42">
        <v>0</v>
      </c>
      <c r="W446" s="34">
        <v>0</v>
      </c>
      <c r="X446" s="49" t="s">
        <v>279</v>
      </c>
      <c r="Y446" s="40">
        <v>24</v>
      </c>
      <c r="Z446" s="41" t="s">
        <v>141</v>
      </c>
      <c r="AA446" s="36">
        <v>1610.2</v>
      </c>
      <c r="AB446" s="41" t="s">
        <v>8</v>
      </c>
      <c r="AC446" s="39" t="s">
        <v>76</v>
      </c>
      <c r="AD446" s="43" t="s">
        <v>202</v>
      </c>
      <c r="AE446" s="51"/>
    </row>
    <row r="447" spans="1:31" s="5" customFormat="1" ht="30" customHeight="1">
      <c r="A447" s="31">
        <v>5</v>
      </c>
      <c r="B447" s="32" t="s">
        <v>44</v>
      </c>
      <c r="C447" s="31">
        <v>1</v>
      </c>
      <c r="D447" s="31">
        <v>5</v>
      </c>
      <c r="E447" s="31">
        <v>1992</v>
      </c>
      <c r="F447" s="33" t="s">
        <v>7</v>
      </c>
      <c r="G447" s="31" t="s">
        <v>5</v>
      </c>
      <c r="H447" s="31">
        <v>3</v>
      </c>
      <c r="I447" s="31">
        <v>2</v>
      </c>
      <c r="J447" s="31">
        <v>18</v>
      </c>
      <c r="K447" s="38">
        <v>534.8</v>
      </c>
      <c r="L447" s="38">
        <v>953.3</v>
      </c>
      <c r="M447" s="34">
        <v>953.3</v>
      </c>
      <c r="N447" s="53">
        <f t="shared" si="126"/>
        <v>1169.3999999999999</v>
      </c>
      <c r="O447" s="46">
        <v>1197.24</v>
      </c>
      <c r="P447" s="36">
        <v>4115</v>
      </c>
      <c r="Q447" s="37" t="s">
        <v>4</v>
      </c>
      <c r="R447" s="38">
        <v>903.2</v>
      </c>
      <c r="S447" s="34">
        <v>120.64</v>
      </c>
      <c r="T447" s="34">
        <v>92.8</v>
      </c>
      <c r="U447" s="34">
        <v>123.3</v>
      </c>
      <c r="V447" s="42">
        <v>0</v>
      </c>
      <c r="W447" s="34">
        <v>0</v>
      </c>
      <c r="X447" s="49" t="s">
        <v>279</v>
      </c>
      <c r="Y447" s="40">
        <v>30</v>
      </c>
      <c r="Z447" s="41" t="s">
        <v>141</v>
      </c>
      <c r="AA447" s="36">
        <v>1604.1</v>
      </c>
      <c r="AB447" s="41" t="s">
        <v>8</v>
      </c>
      <c r="AC447" s="39" t="s">
        <v>301</v>
      </c>
      <c r="AD447" s="43" t="s">
        <v>202</v>
      </c>
      <c r="AE447" s="51"/>
    </row>
    <row r="448" spans="1:31" s="5" customFormat="1" ht="30" customHeight="1">
      <c r="A448" s="31">
        <v>6</v>
      </c>
      <c r="B448" s="32" t="s">
        <v>44</v>
      </c>
      <c r="C448" s="31">
        <v>1</v>
      </c>
      <c r="D448" s="31">
        <v>6</v>
      </c>
      <c r="E448" s="31">
        <v>1990</v>
      </c>
      <c r="F448" s="33" t="s">
        <v>7</v>
      </c>
      <c r="G448" s="31" t="s">
        <v>5</v>
      </c>
      <c r="H448" s="31">
        <v>3</v>
      </c>
      <c r="I448" s="31">
        <v>2</v>
      </c>
      <c r="J448" s="31">
        <v>18</v>
      </c>
      <c r="K448" s="38">
        <v>531.6</v>
      </c>
      <c r="L448" s="38">
        <v>980.8</v>
      </c>
      <c r="M448" s="34">
        <v>980.8</v>
      </c>
      <c r="N448" s="53">
        <f t="shared" si="126"/>
        <v>1189.7</v>
      </c>
      <c r="O448" s="46">
        <v>1216.52</v>
      </c>
      <c r="P448" s="36">
        <v>4121</v>
      </c>
      <c r="Q448" s="37" t="s">
        <v>4</v>
      </c>
      <c r="R448" s="38">
        <v>893</v>
      </c>
      <c r="S448" s="34">
        <v>116.22</v>
      </c>
      <c r="T448" s="34">
        <v>89.4</v>
      </c>
      <c r="U448" s="34">
        <v>119.5</v>
      </c>
      <c r="V448" s="42">
        <v>0</v>
      </c>
      <c r="W448" s="34">
        <v>0</v>
      </c>
      <c r="X448" s="49" t="s">
        <v>279</v>
      </c>
      <c r="Y448" s="40">
        <v>22</v>
      </c>
      <c r="Z448" s="41" t="s">
        <v>141</v>
      </c>
      <c r="AA448" s="36">
        <v>1574.3</v>
      </c>
      <c r="AB448" s="41" t="s">
        <v>8</v>
      </c>
      <c r="AC448" s="39" t="s">
        <v>76</v>
      </c>
      <c r="AD448" s="43" t="s">
        <v>202</v>
      </c>
      <c r="AE448" s="51"/>
    </row>
    <row r="449" spans="1:31" s="5" customFormat="1" ht="30" customHeight="1">
      <c r="A449" s="31">
        <v>7</v>
      </c>
      <c r="B449" s="32" t="s">
        <v>44</v>
      </c>
      <c r="C449" s="31">
        <v>1</v>
      </c>
      <c r="D449" s="31">
        <v>7</v>
      </c>
      <c r="E449" s="31">
        <v>1990</v>
      </c>
      <c r="F449" s="33" t="s">
        <v>7</v>
      </c>
      <c r="G449" s="31" t="s">
        <v>5</v>
      </c>
      <c r="H449" s="31">
        <v>3</v>
      </c>
      <c r="I449" s="31">
        <v>2</v>
      </c>
      <c r="J449" s="31">
        <v>18</v>
      </c>
      <c r="K449" s="38">
        <v>535.2</v>
      </c>
      <c r="L449" s="38">
        <v>987.7</v>
      </c>
      <c r="M449" s="34">
        <v>987.7</v>
      </c>
      <c r="N449" s="53">
        <f t="shared" si="126"/>
        <v>1291.6000000000001</v>
      </c>
      <c r="O449" s="46">
        <v>1679.08</v>
      </c>
      <c r="P449" s="36">
        <v>4145</v>
      </c>
      <c r="Q449" s="37" t="s">
        <v>4</v>
      </c>
      <c r="R449" s="38">
        <v>522.57</v>
      </c>
      <c r="S449" s="34">
        <v>118.17</v>
      </c>
      <c r="T449" s="34">
        <v>90.9</v>
      </c>
      <c r="U449" s="66">
        <v>213</v>
      </c>
      <c r="V449" s="34">
        <v>0</v>
      </c>
      <c r="W449" s="34">
        <v>0</v>
      </c>
      <c r="X449" s="49" t="s">
        <v>279</v>
      </c>
      <c r="Y449" s="40">
        <v>10</v>
      </c>
      <c r="Z449" s="41" t="s">
        <v>172</v>
      </c>
      <c r="AA449" s="36">
        <v>828.75</v>
      </c>
      <c r="AB449" s="41" t="s">
        <v>8</v>
      </c>
      <c r="AC449" s="49" t="s">
        <v>88</v>
      </c>
      <c r="AD449" s="43" t="s">
        <v>202</v>
      </c>
      <c r="AE449" s="51"/>
    </row>
    <row r="450" spans="1:31" s="5" customFormat="1" ht="30" customHeight="1">
      <c r="A450" s="31">
        <v>8</v>
      </c>
      <c r="B450" s="32" t="s">
        <v>44</v>
      </c>
      <c r="C450" s="31">
        <v>1</v>
      </c>
      <c r="D450" s="31">
        <v>8</v>
      </c>
      <c r="E450" s="31">
        <v>1990</v>
      </c>
      <c r="F450" s="33" t="s">
        <v>7</v>
      </c>
      <c r="G450" s="31" t="s">
        <v>5</v>
      </c>
      <c r="H450" s="31">
        <v>3</v>
      </c>
      <c r="I450" s="31">
        <v>2</v>
      </c>
      <c r="J450" s="31">
        <v>18</v>
      </c>
      <c r="K450" s="38">
        <v>539.3</v>
      </c>
      <c r="L450" s="38">
        <v>992.6</v>
      </c>
      <c r="M450" s="34">
        <v>992.6</v>
      </c>
      <c r="N450" s="53">
        <f t="shared" si="126"/>
        <v>1205.8999999999999</v>
      </c>
      <c r="O450" s="46">
        <v>1233.26</v>
      </c>
      <c r="P450" s="36">
        <v>4234</v>
      </c>
      <c r="Q450" s="37" t="s">
        <v>45</v>
      </c>
      <c r="R450" s="38">
        <v>897.8</v>
      </c>
      <c r="S450" s="34">
        <v>118.56</v>
      </c>
      <c r="T450" s="34">
        <v>91.2</v>
      </c>
      <c r="U450" s="34">
        <v>122.1</v>
      </c>
      <c r="V450" s="42">
        <v>0</v>
      </c>
      <c r="W450" s="34">
        <v>0</v>
      </c>
      <c r="X450" s="49" t="s">
        <v>279</v>
      </c>
      <c r="Y450" s="40">
        <v>19</v>
      </c>
      <c r="Z450" s="41" t="s">
        <v>141</v>
      </c>
      <c r="AA450" s="36">
        <v>1580.6</v>
      </c>
      <c r="AB450" s="41" t="s">
        <v>8</v>
      </c>
      <c r="AC450" s="39" t="s">
        <v>76</v>
      </c>
      <c r="AD450" s="43" t="s">
        <v>202</v>
      </c>
      <c r="AE450" s="51"/>
    </row>
    <row r="451" spans="1:31" s="5" customFormat="1" ht="30" customHeight="1">
      <c r="A451" s="31">
        <v>9</v>
      </c>
      <c r="B451" s="32" t="s">
        <v>44</v>
      </c>
      <c r="C451" s="31">
        <v>1</v>
      </c>
      <c r="D451" s="31">
        <v>16</v>
      </c>
      <c r="E451" s="31">
        <v>1990</v>
      </c>
      <c r="F451" s="33" t="s">
        <v>7</v>
      </c>
      <c r="G451" s="31" t="s">
        <v>5</v>
      </c>
      <c r="H451" s="31">
        <v>3</v>
      </c>
      <c r="I451" s="31">
        <v>2</v>
      </c>
      <c r="J451" s="31">
        <v>18</v>
      </c>
      <c r="K451" s="38">
        <v>527.9</v>
      </c>
      <c r="L451" s="38">
        <v>979.7</v>
      </c>
      <c r="M451" s="34">
        <v>979.7</v>
      </c>
      <c r="N451" s="53">
        <f t="shared" si="126"/>
        <v>1188.5000000000002</v>
      </c>
      <c r="O451" s="46">
        <v>1214.87</v>
      </c>
      <c r="P451" s="36">
        <v>4394</v>
      </c>
      <c r="Q451" s="37" t="s">
        <v>4</v>
      </c>
      <c r="R451" s="38">
        <v>167.7</v>
      </c>
      <c r="S451" s="34">
        <v>114.27</v>
      </c>
      <c r="T451" s="34">
        <v>87.9</v>
      </c>
      <c r="U451" s="34">
        <v>120.9</v>
      </c>
      <c r="V451" s="42">
        <v>0</v>
      </c>
      <c r="W451" s="34">
        <v>0</v>
      </c>
      <c r="X451" s="49" t="s">
        <v>279</v>
      </c>
      <c r="Y451" s="40">
        <v>23</v>
      </c>
      <c r="Z451" s="41" t="s">
        <v>143</v>
      </c>
      <c r="AA451" s="36">
        <v>1536.7</v>
      </c>
      <c r="AB451" s="41" t="s">
        <v>8</v>
      </c>
      <c r="AC451" s="39" t="s">
        <v>76</v>
      </c>
      <c r="AD451" s="43" t="s">
        <v>202</v>
      </c>
      <c r="AE451" s="51"/>
    </row>
    <row r="452" spans="1:31" s="5" customFormat="1" ht="30" customHeight="1">
      <c r="A452" s="31">
        <v>10</v>
      </c>
      <c r="B452" s="32" t="s">
        <v>44</v>
      </c>
      <c r="C452" s="31">
        <v>1</v>
      </c>
      <c r="D452" s="31">
        <v>17</v>
      </c>
      <c r="E452" s="31">
        <v>1990</v>
      </c>
      <c r="F452" s="33" t="s">
        <v>7</v>
      </c>
      <c r="G452" s="31" t="s">
        <v>5</v>
      </c>
      <c r="H452" s="31">
        <v>3</v>
      </c>
      <c r="I452" s="31">
        <v>2</v>
      </c>
      <c r="J452" s="31">
        <v>18</v>
      </c>
      <c r="K452" s="38">
        <v>528.5</v>
      </c>
      <c r="L452" s="38">
        <v>977.6</v>
      </c>
      <c r="M452" s="34">
        <v>977.6</v>
      </c>
      <c r="N452" s="53">
        <f t="shared" si="126"/>
        <v>1190.8999999999999</v>
      </c>
      <c r="O452" s="46">
        <v>1218.35</v>
      </c>
      <c r="P452" s="36">
        <v>4156</v>
      </c>
      <c r="Q452" s="37" t="s">
        <v>4</v>
      </c>
      <c r="R452" s="38">
        <v>900.4</v>
      </c>
      <c r="S452" s="34">
        <v>118.95</v>
      </c>
      <c r="T452" s="34">
        <v>91.5</v>
      </c>
      <c r="U452" s="34">
        <v>121.8</v>
      </c>
      <c r="V452" s="42">
        <v>0</v>
      </c>
      <c r="W452" s="34">
        <v>0</v>
      </c>
      <c r="X452" s="49" t="s">
        <v>279</v>
      </c>
      <c r="Y452" s="40">
        <v>23</v>
      </c>
      <c r="Z452" s="41" t="s">
        <v>143</v>
      </c>
      <c r="AA452" s="36">
        <v>1323.8</v>
      </c>
      <c r="AB452" s="41" t="s">
        <v>8</v>
      </c>
      <c r="AC452" s="39" t="s">
        <v>301</v>
      </c>
      <c r="AD452" s="43" t="s">
        <v>202</v>
      </c>
      <c r="AE452" s="51"/>
    </row>
    <row r="453" spans="1:31" s="5" customFormat="1" ht="30" customHeight="1">
      <c r="A453" s="31">
        <v>11</v>
      </c>
      <c r="B453" s="32" t="s">
        <v>44</v>
      </c>
      <c r="C453" s="31">
        <v>1</v>
      </c>
      <c r="D453" s="31">
        <v>18</v>
      </c>
      <c r="E453" s="31">
        <v>1992</v>
      </c>
      <c r="F453" s="33" t="s">
        <v>7</v>
      </c>
      <c r="G453" s="31" t="s">
        <v>5</v>
      </c>
      <c r="H453" s="31">
        <v>3</v>
      </c>
      <c r="I453" s="31">
        <v>2</v>
      </c>
      <c r="J453" s="31">
        <v>18</v>
      </c>
      <c r="K453" s="38">
        <v>532.5</v>
      </c>
      <c r="L453" s="38">
        <v>990.3</v>
      </c>
      <c r="M453" s="34">
        <v>990.3</v>
      </c>
      <c r="N453" s="53">
        <f t="shared" si="126"/>
        <v>1198.8</v>
      </c>
      <c r="O453" s="46">
        <v>1225.62</v>
      </c>
      <c r="P453" s="36">
        <v>4376</v>
      </c>
      <c r="Q453" s="37" t="s">
        <v>4</v>
      </c>
      <c r="R453" s="38">
        <v>893.5</v>
      </c>
      <c r="S453" s="34">
        <v>116.22</v>
      </c>
      <c r="T453" s="34">
        <v>89.4</v>
      </c>
      <c r="U453" s="34">
        <v>119.1</v>
      </c>
      <c r="V453" s="42">
        <v>0</v>
      </c>
      <c r="W453" s="34">
        <v>0</v>
      </c>
      <c r="X453" s="49" t="s">
        <v>279</v>
      </c>
      <c r="Y453" s="40">
        <v>24</v>
      </c>
      <c r="Z453" s="41" t="s">
        <v>141</v>
      </c>
      <c r="AA453" s="36">
        <v>1594.3</v>
      </c>
      <c r="AB453" s="41" t="s">
        <v>8</v>
      </c>
      <c r="AC453" s="39" t="s">
        <v>301</v>
      </c>
      <c r="AD453" s="43" t="s">
        <v>202</v>
      </c>
      <c r="AE453" s="51"/>
    </row>
    <row r="454" spans="1:31" s="5" customFormat="1" ht="30" customHeight="1">
      <c r="A454" s="31">
        <v>12</v>
      </c>
      <c r="B454" s="32" t="s">
        <v>44</v>
      </c>
      <c r="C454" s="31">
        <v>1</v>
      </c>
      <c r="D454" s="31">
        <v>19</v>
      </c>
      <c r="E454" s="31">
        <v>1992</v>
      </c>
      <c r="F454" s="33" t="s">
        <v>7</v>
      </c>
      <c r="G454" s="31" t="s">
        <v>5</v>
      </c>
      <c r="H454" s="31">
        <v>3</v>
      </c>
      <c r="I454" s="31">
        <v>2</v>
      </c>
      <c r="J454" s="31">
        <v>18</v>
      </c>
      <c r="K454" s="38">
        <v>528.9</v>
      </c>
      <c r="L454" s="38">
        <v>986.8</v>
      </c>
      <c r="M454" s="34">
        <v>986.8</v>
      </c>
      <c r="N454" s="53">
        <f t="shared" si="126"/>
        <v>1199.7</v>
      </c>
      <c r="O454" s="46">
        <v>1226.52</v>
      </c>
      <c r="P454" s="36">
        <v>4223</v>
      </c>
      <c r="Q454" s="37" t="s">
        <v>4</v>
      </c>
      <c r="R454" s="38">
        <v>893.5</v>
      </c>
      <c r="S454" s="34">
        <v>116.22</v>
      </c>
      <c r="T454" s="34">
        <v>89.4</v>
      </c>
      <c r="U454" s="34">
        <v>123.5</v>
      </c>
      <c r="V454" s="42">
        <v>0</v>
      </c>
      <c r="W454" s="34">
        <v>0</v>
      </c>
      <c r="X454" s="49" t="s">
        <v>88</v>
      </c>
      <c r="Y454" s="40">
        <v>23</v>
      </c>
      <c r="Z454" s="41" t="s">
        <v>141</v>
      </c>
      <c r="AA454" s="36">
        <v>960.3</v>
      </c>
      <c r="AB454" s="41" t="s">
        <v>8</v>
      </c>
      <c r="AC454" s="39" t="s">
        <v>76</v>
      </c>
      <c r="AD454" s="43" t="s">
        <v>202</v>
      </c>
      <c r="AE454" s="51"/>
    </row>
    <row r="455" spans="1:31" s="5" customFormat="1" ht="30" customHeight="1">
      <c r="A455" s="31">
        <v>13</v>
      </c>
      <c r="B455" s="32" t="s">
        <v>44</v>
      </c>
      <c r="C455" s="31">
        <v>1</v>
      </c>
      <c r="D455" s="31">
        <v>20</v>
      </c>
      <c r="E455" s="31">
        <v>1991</v>
      </c>
      <c r="F455" s="33" t="s">
        <v>7</v>
      </c>
      <c r="G455" s="31" t="s">
        <v>5</v>
      </c>
      <c r="H455" s="31">
        <v>3</v>
      </c>
      <c r="I455" s="31">
        <v>2</v>
      </c>
      <c r="J455" s="31">
        <v>18</v>
      </c>
      <c r="K455" s="38">
        <v>530.7</v>
      </c>
      <c r="L455" s="38">
        <v>981</v>
      </c>
      <c r="M455" s="34">
        <v>981</v>
      </c>
      <c r="N455" s="53">
        <f t="shared" si="126"/>
        <v>1190.8</v>
      </c>
      <c r="O455" s="46">
        <v>1217.08</v>
      </c>
      <c r="P455" s="36">
        <v>4152</v>
      </c>
      <c r="Q455" s="37" t="s">
        <v>4</v>
      </c>
      <c r="R455" s="38">
        <v>816</v>
      </c>
      <c r="S455" s="34">
        <v>113.88</v>
      </c>
      <c r="T455" s="34">
        <v>87.6</v>
      </c>
      <c r="U455" s="34">
        <v>122.2</v>
      </c>
      <c r="V455" s="42">
        <v>0</v>
      </c>
      <c r="W455" s="34">
        <v>0</v>
      </c>
      <c r="X455" s="49" t="s">
        <v>279</v>
      </c>
      <c r="Y455" s="40">
        <v>23</v>
      </c>
      <c r="Z455" s="41" t="s">
        <v>141</v>
      </c>
      <c r="AA455" s="36">
        <v>1560.4</v>
      </c>
      <c r="AB455" s="41" t="s">
        <v>8</v>
      </c>
      <c r="AC455" s="39" t="s">
        <v>76</v>
      </c>
      <c r="AD455" s="43" t="s">
        <v>202</v>
      </c>
      <c r="AE455" s="51"/>
    </row>
    <row r="456" spans="1:31" s="5" customFormat="1" ht="30" customHeight="1">
      <c r="A456" s="31">
        <v>14</v>
      </c>
      <c r="B456" s="32" t="s">
        <v>44</v>
      </c>
      <c r="C456" s="31">
        <v>1</v>
      </c>
      <c r="D456" s="31">
        <v>21</v>
      </c>
      <c r="E456" s="31">
        <v>1991</v>
      </c>
      <c r="F456" s="33" t="s">
        <v>7</v>
      </c>
      <c r="G456" s="31" t="s">
        <v>5</v>
      </c>
      <c r="H456" s="31">
        <v>3</v>
      </c>
      <c r="I456" s="31">
        <v>2</v>
      </c>
      <c r="J456" s="31">
        <v>18</v>
      </c>
      <c r="K456" s="38">
        <v>523.4</v>
      </c>
      <c r="L456" s="38">
        <v>984.5</v>
      </c>
      <c r="M456" s="34">
        <v>984.5</v>
      </c>
      <c r="N456" s="53">
        <f t="shared" si="126"/>
        <v>1193.2</v>
      </c>
      <c r="O456" s="46">
        <v>1219.12</v>
      </c>
      <c r="P456" s="36">
        <v>4153</v>
      </c>
      <c r="Q456" s="37" t="s">
        <v>4</v>
      </c>
      <c r="R456" s="38">
        <v>816</v>
      </c>
      <c r="S456" s="34">
        <v>112.32</v>
      </c>
      <c r="T456" s="34">
        <v>86.4</v>
      </c>
      <c r="U456" s="34">
        <v>122.3</v>
      </c>
      <c r="V456" s="42">
        <v>0</v>
      </c>
      <c r="W456" s="34">
        <v>0</v>
      </c>
      <c r="X456" s="49" t="s">
        <v>279</v>
      </c>
      <c r="Y456" s="40">
        <v>24</v>
      </c>
      <c r="Z456" s="41" t="s">
        <v>141</v>
      </c>
      <c r="AA456" s="36">
        <v>1559.4</v>
      </c>
      <c r="AB456" s="41" t="s">
        <v>8</v>
      </c>
      <c r="AC456" s="39" t="s">
        <v>76</v>
      </c>
      <c r="AD456" s="43" t="s">
        <v>202</v>
      </c>
      <c r="AE456" s="51"/>
    </row>
    <row r="457" spans="1:31" s="5" customFormat="1" ht="30" customHeight="1">
      <c r="A457" s="31">
        <v>15</v>
      </c>
      <c r="B457" s="32" t="s">
        <v>44</v>
      </c>
      <c r="C457" s="31">
        <v>1</v>
      </c>
      <c r="D457" s="31">
        <v>22</v>
      </c>
      <c r="E457" s="31">
        <v>1991</v>
      </c>
      <c r="F457" s="33" t="s">
        <v>7</v>
      </c>
      <c r="G457" s="31" t="s">
        <v>5</v>
      </c>
      <c r="H457" s="31">
        <v>3</v>
      </c>
      <c r="I457" s="31">
        <v>2</v>
      </c>
      <c r="J457" s="31">
        <v>18</v>
      </c>
      <c r="K457" s="38">
        <v>526.9</v>
      </c>
      <c r="L457" s="38">
        <v>990.9</v>
      </c>
      <c r="M457" s="34">
        <v>990.9</v>
      </c>
      <c r="N457" s="53">
        <f t="shared" si="126"/>
        <v>1201.6999999999998</v>
      </c>
      <c r="O457" s="46">
        <v>1226.96</v>
      </c>
      <c r="P457" s="36">
        <v>4276</v>
      </c>
      <c r="Q457" s="37" t="s">
        <v>4</v>
      </c>
      <c r="R457" s="38">
        <v>816</v>
      </c>
      <c r="S457" s="34">
        <v>109.46</v>
      </c>
      <c r="T457" s="34">
        <v>84.2</v>
      </c>
      <c r="U457" s="34">
        <v>126.6</v>
      </c>
      <c r="V457" s="42">
        <v>0</v>
      </c>
      <c r="W457" s="34">
        <v>0</v>
      </c>
      <c r="X457" s="49" t="s">
        <v>279</v>
      </c>
      <c r="Y457" s="40">
        <v>23</v>
      </c>
      <c r="Z457" s="41" t="s">
        <v>141</v>
      </c>
      <c r="AA457" s="36">
        <v>1030</v>
      </c>
      <c r="AB457" s="41" t="s">
        <v>8</v>
      </c>
      <c r="AC457" s="39" t="s">
        <v>76</v>
      </c>
      <c r="AD457" s="43" t="s">
        <v>202</v>
      </c>
      <c r="AE457" s="51"/>
    </row>
    <row r="458" spans="1:31" s="5" customFormat="1" ht="30" customHeight="1">
      <c r="A458" s="31">
        <v>16</v>
      </c>
      <c r="B458" s="32" t="s">
        <v>44</v>
      </c>
      <c r="C458" s="31">
        <v>1</v>
      </c>
      <c r="D458" s="31">
        <v>23</v>
      </c>
      <c r="E458" s="31">
        <v>1991</v>
      </c>
      <c r="F458" s="33" t="s">
        <v>7</v>
      </c>
      <c r="G458" s="31" t="s">
        <v>5</v>
      </c>
      <c r="H458" s="31">
        <v>3</v>
      </c>
      <c r="I458" s="31">
        <v>2</v>
      </c>
      <c r="J458" s="31">
        <v>18</v>
      </c>
      <c r="K458" s="38">
        <v>533.2</v>
      </c>
      <c r="L458" s="34">
        <v>997.6</v>
      </c>
      <c r="M458" s="34">
        <v>997.6</v>
      </c>
      <c r="N458" s="53">
        <f t="shared" si="126"/>
        <v>1206.8</v>
      </c>
      <c r="O458" s="46">
        <v>1231.61</v>
      </c>
      <c r="P458" s="36">
        <v>4258</v>
      </c>
      <c r="Q458" s="37" t="s">
        <v>4</v>
      </c>
      <c r="R458" s="38">
        <v>816</v>
      </c>
      <c r="S458" s="34">
        <v>107.51</v>
      </c>
      <c r="T458" s="34">
        <v>82.7</v>
      </c>
      <c r="U458" s="34">
        <v>126.5</v>
      </c>
      <c r="V458" s="42">
        <v>0</v>
      </c>
      <c r="W458" s="34">
        <v>0</v>
      </c>
      <c r="X458" s="49" t="s">
        <v>279</v>
      </c>
      <c r="Y458" s="40">
        <v>22</v>
      </c>
      <c r="Z458" s="41" t="s">
        <v>141</v>
      </c>
      <c r="AA458" s="36">
        <v>1164.8</v>
      </c>
      <c r="AB458" s="41" t="s">
        <v>8</v>
      </c>
      <c r="AC458" s="39" t="s">
        <v>76</v>
      </c>
      <c r="AD458" s="43" t="s">
        <v>202</v>
      </c>
      <c r="AE458" s="51"/>
    </row>
    <row r="459" spans="1:31" s="5" customFormat="1" ht="30" customHeight="1">
      <c r="A459" s="31">
        <v>17</v>
      </c>
      <c r="B459" s="32" t="s">
        <v>44</v>
      </c>
      <c r="C459" s="31">
        <v>1</v>
      </c>
      <c r="D459" s="31">
        <v>25</v>
      </c>
      <c r="E459" s="31">
        <v>1991</v>
      </c>
      <c r="F459" s="33" t="s">
        <v>7</v>
      </c>
      <c r="G459" s="31" t="s">
        <v>5</v>
      </c>
      <c r="H459" s="31">
        <v>3</v>
      </c>
      <c r="I459" s="31">
        <v>2</v>
      </c>
      <c r="J459" s="31">
        <v>18</v>
      </c>
      <c r="K459" s="38">
        <v>537.7</v>
      </c>
      <c r="L459" s="38">
        <v>981.7</v>
      </c>
      <c r="M459" s="34">
        <v>981.7</v>
      </c>
      <c r="N459" s="53">
        <f t="shared" si="126"/>
        <v>1194.2</v>
      </c>
      <c r="O459" s="46">
        <v>1221.47</v>
      </c>
      <c r="P459" s="36">
        <v>4145</v>
      </c>
      <c r="Q459" s="37" t="s">
        <v>4</v>
      </c>
      <c r="R459" s="38">
        <v>816</v>
      </c>
      <c r="S459" s="34">
        <v>118.17</v>
      </c>
      <c r="T459" s="34">
        <v>90.9</v>
      </c>
      <c r="U459" s="34">
        <v>121.6</v>
      </c>
      <c r="V459" s="42">
        <v>0</v>
      </c>
      <c r="W459" s="34">
        <v>0</v>
      </c>
      <c r="X459" s="49" t="s">
        <v>279</v>
      </c>
      <c r="Y459" s="40">
        <v>21</v>
      </c>
      <c r="Z459" s="41" t="s">
        <v>141</v>
      </c>
      <c r="AA459" s="36">
        <v>1532.6</v>
      </c>
      <c r="AB459" s="41" t="s">
        <v>8</v>
      </c>
      <c r="AC459" s="39" t="s">
        <v>301</v>
      </c>
      <c r="AD459" s="43" t="s">
        <v>202</v>
      </c>
      <c r="AE459" s="51"/>
    </row>
    <row r="460" spans="1:31" s="5" customFormat="1" ht="30" customHeight="1">
      <c r="A460" s="31">
        <v>18</v>
      </c>
      <c r="B460" s="32" t="s">
        <v>44</v>
      </c>
      <c r="C460" s="31">
        <v>1</v>
      </c>
      <c r="D460" s="31">
        <v>27</v>
      </c>
      <c r="E460" s="31">
        <v>1991</v>
      </c>
      <c r="F460" s="33" t="s">
        <v>7</v>
      </c>
      <c r="G460" s="31" t="s">
        <v>5</v>
      </c>
      <c r="H460" s="31">
        <v>3</v>
      </c>
      <c r="I460" s="31">
        <v>2</v>
      </c>
      <c r="J460" s="31">
        <v>18</v>
      </c>
      <c r="K460" s="38">
        <v>526.8</v>
      </c>
      <c r="L460" s="38">
        <v>977.1</v>
      </c>
      <c r="M460" s="34">
        <v>977.1</v>
      </c>
      <c r="N460" s="53">
        <f t="shared" si="126"/>
        <v>1180.3</v>
      </c>
      <c r="O460" s="46">
        <v>1204.93</v>
      </c>
      <c r="P460" s="36">
        <v>4279</v>
      </c>
      <c r="Q460" s="37" t="s">
        <v>4</v>
      </c>
      <c r="R460" s="38">
        <v>816</v>
      </c>
      <c r="S460" s="34">
        <v>106.73</v>
      </c>
      <c r="T460" s="34">
        <v>82.1</v>
      </c>
      <c r="U460" s="34">
        <v>121.1</v>
      </c>
      <c r="V460" s="42">
        <v>0</v>
      </c>
      <c r="W460" s="34">
        <v>0</v>
      </c>
      <c r="X460" s="49" t="s">
        <v>279</v>
      </c>
      <c r="Y460" s="40">
        <v>23</v>
      </c>
      <c r="Z460" s="41" t="s">
        <v>141</v>
      </c>
      <c r="AA460" s="36">
        <v>1525.3</v>
      </c>
      <c r="AB460" s="41" t="s">
        <v>8</v>
      </c>
      <c r="AC460" s="39" t="s">
        <v>76</v>
      </c>
      <c r="AD460" s="43" t="s">
        <v>202</v>
      </c>
      <c r="AE460" s="51"/>
    </row>
    <row r="461" spans="1:31" s="5" customFormat="1" ht="30" customHeight="1">
      <c r="A461" s="31">
        <v>19</v>
      </c>
      <c r="B461" s="32" t="s">
        <v>44</v>
      </c>
      <c r="C461" s="31">
        <v>1</v>
      </c>
      <c r="D461" s="31">
        <v>29</v>
      </c>
      <c r="E461" s="31">
        <v>1991</v>
      </c>
      <c r="F461" s="33" t="s">
        <v>7</v>
      </c>
      <c r="G461" s="31" t="s">
        <v>5</v>
      </c>
      <c r="H461" s="31">
        <v>3</v>
      </c>
      <c r="I461" s="31">
        <v>2</v>
      </c>
      <c r="J461" s="31">
        <v>18</v>
      </c>
      <c r="K461" s="38">
        <v>528.5</v>
      </c>
      <c r="L461" s="38">
        <v>998.6</v>
      </c>
      <c r="M461" s="34">
        <v>998.6</v>
      </c>
      <c r="N461" s="53">
        <f t="shared" si="126"/>
        <v>1209.6</v>
      </c>
      <c r="O461" s="46">
        <v>1235.16</v>
      </c>
      <c r="P461" s="36">
        <v>4279</v>
      </c>
      <c r="Q461" s="37" t="s">
        <v>23</v>
      </c>
      <c r="R461" s="38">
        <v>816</v>
      </c>
      <c r="S461" s="34">
        <v>110.76</v>
      </c>
      <c r="T461" s="34">
        <v>85.2</v>
      </c>
      <c r="U461" s="34">
        <v>125.8</v>
      </c>
      <c r="V461" s="42">
        <v>0</v>
      </c>
      <c r="W461" s="34">
        <v>0</v>
      </c>
      <c r="X461" s="49" t="s">
        <v>279</v>
      </c>
      <c r="Y461" s="40">
        <v>21</v>
      </c>
      <c r="Z461" s="41" t="s">
        <v>141</v>
      </c>
      <c r="AA461" s="36">
        <v>1590.2</v>
      </c>
      <c r="AB461" s="41" t="s">
        <v>8</v>
      </c>
      <c r="AC461" s="39" t="s">
        <v>301</v>
      </c>
      <c r="AD461" s="43" t="s">
        <v>202</v>
      </c>
      <c r="AE461" s="51"/>
    </row>
    <row r="462" spans="1:30" s="5" customFormat="1" ht="30" customHeight="1">
      <c r="A462" s="31">
        <v>20</v>
      </c>
      <c r="B462" s="32" t="s">
        <v>44</v>
      </c>
      <c r="C462" s="31">
        <v>1</v>
      </c>
      <c r="D462" s="31">
        <v>31</v>
      </c>
      <c r="E462" s="31">
        <v>1991</v>
      </c>
      <c r="F462" s="33" t="s">
        <v>7</v>
      </c>
      <c r="G462" s="31" t="s">
        <v>5</v>
      </c>
      <c r="H462" s="31">
        <v>3</v>
      </c>
      <c r="I462" s="31">
        <v>2</v>
      </c>
      <c r="J462" s="31">
        <v>18</v>
      </c>
      <c r="K462" s="34">
        <v>527</v>
      </c>
      <c r="L462" s="38">
        <v>999.3</v>
      </c>
      <c r="M462" s="34">
        <v>999.3</v>
      </c>
      <c r="N462" s="53">
        <f t="shared" si="126"/>
        <v>1209.7</v>
      </c>
      <c r="O462" s="46">
        <v>1235.47</v>
      </c>
      <c r="P462" s="36">
        <v>4275</v>
      </c>
      <c r="Q462" s="37" t="s">
        <v>4</v>
      </c>
      <c r="R462" s="38">
        <v>816</v>
      </c>
      <c r="S462" s="34">
        <v>111.67</v>
      </c>
      <c r="T462" s="34">
        <v>85.9</v>
      </c>
      <c r="U462" s="34">
        <v>124.5</v>
      </c>
      <c r="V462" s="42">
        <v>0</v>
      </c>
      <c r="W462" s="34">
        <v>0</v>
      </c>
      <c r="X462" s="49" t="s">
        <v>279</v>
      </c>
      <c r="Y462" s="40">
        <v>21</v>
      </c>
      <c r="Z462" s="41" t="s">
        <v>141</v>
      </c>
      <c r="AA462" s="36">
        <v>1591.6</v>
      </c>
      <c r="AB462" s="41" t="s">
        <v>8</v>
      </c>
      <c r="AC462" s="39" t="s">
        <v>76</v>
      </c>
      <c r="AD462" s="43" t="s">
        <v>202</v>
      </c>
    </row>
    <row r="463" spans="1:30" s="5" customFormat="1" ht="30" customHeight="1">
      <c r="A463" s="31">
        <v>21</v>
      </c>
      <c r="B463" s="32" t="s">
        <v>44</v>
      </c>
      <c r="C463" s="31">
        <v>1</v>
      </c>
      <c r="D463" s="31">
        <v>59</v>
      </c>
      <c r="E463" s="31">
        <v>1993</v>
      </c>
      <c r="F463" s="33" t="s">
        <v>34</v>
      </c>
      <c r="G463" s="31" t="s">
        <v>22</v>
      </c>
      <c r="H463" s="31">
        <v>1</v>
      </c>
      <c r="I463" s="31">
        <v>4</v>
      </c>
      <c r="J463" s="31">
        <v>16</v>
      </c>
      <c r="K463" s="38">
        <v>582</v>
      </c>
      <c r="L463" s="38">
        <v>1037.2</v>
      </c>
      <c r="M463" s="34">
        <v>1050.4</v>
      </c>
      <c r="N463" s="53">
        <f>L463+T463+U463</f>
        <v>1853.6000000000001</v>
      </c>
      <c r="O463" s="46">
        <v>2444</v>
      </c>
      <c r="P463" s="36">
        <v>5777</v>
      </c>
      <c r="Q463" s="39" t="s">
        <v>83</v>
      </c>
      <c r="R463" s="38">
        <v>361.2</v>
      </c>
      <c r="S463" s="48">
        <v>75.66</v>
      </c>
      <c r="T463" s="34">
        <v>58.2</v>
      </c>
      <c r="U463" s="48">
        <v>758.2</v>
      </c>
      <c r="V463" s="34">
        <v>0</v>
      </c>
      <c r="W463" s="34">
        <v>13.2</v>
      </c>
      <c r="X463" s="49" t="s">
        <v>88</v>
      </c>
      <c r="Y463" s="40"/>
      <c r="Z463" s="41" t="s">
        <v>172</v>
      </c>
      <c r="AA463" s="36">
        <v>613.8</v>
      </c>
      <c r="AB463" s="41" t="s">
        <v>8</v>
      </c>
      <c r="AC463" s="49" t="s">
        <v>87</v>
      </c>
      <c r="AD463" s="49"/>
    </row>
    <row r="464" spans="1:30" s="103" customFormat="1" ht="30" customHeight="1">
      <c r="A464" s="31">
        <v>22</v>
      </c>
      <c r="B464" s="32" t="s">
        <v>44</v>
      </c>
      <c r="C464" s="31">
        <v>1</v>
      </c>
      <c r="D464" s="31">
        <v>63</v>
      </c>
      <c r="E464" s="31">
        <v>1994</v>
      </c>
      <c r="F464" s="33" t="s">
        <v>46</v>
      </c>
      <c r="G464" s="31" t="s">
        <v>22</v>
      </c>
      <c r="H464" s="31">
        <v>1</v>
      </c>
      <c r="I464" s="31">
        <v>4</v>
      </c>
      <c r="J464" s="31">
        <v>16</v>
      </c>
      <c r="K464" s="38">
        <v>692.9</v>
      </c>
      <c r="L464" s="38">
        <v>1029.2</v>
      </c>
      <c r="M464" s="34">
        <v>1049</v>
      </c>
      <c r="N464" s="53">
        <f>L464+T464+U464</f>
        <v>1829.3</v>
      </c>
      <c r="O464" s="46">
        <v>2429.57</v>
      </c>
      <c r="P464" s="36">
        <v>5752</v>
      </c>
      <c r="Q464" s="133" t="s">
        <v>83</v>
      </c>
      <c r="R464" s="38">
        <v>409.4</v>
      </c>
      <c r="S464" s="134">
        <v>88.14</v>
      </c>
      <c r="T464" s="34">
        <v>67.8</v>
      </c>
      <c r="U464" s="48">
        <v>732.3</v>
      </c>
      <c r="V464" s="34">
        <v>0</v>
      </c>
      <c r="W464" s="34">
        <v>19.8</v>
      </c>
      <c r="X464" s="49" t="s">
        <v>88</v>
      </c>
      <c r="Y464" s="40">
        <v>5</v>
      </c>
      <c r="Z464" s="41" t="s">
        <v>172</v>
      </c>
      <c r="AA464" s="36">
        <v>854</v>
      </c>
      <c r="AB464" s="41" t="s">
        <v>8</v>
      </c>
      <c r="AC464" s="49" t="s">
        <v>87</v>
      </c>
      <c r="AD464" s="49"/>
    </row>
    <row r="465" spans="1:30" s="103" customFormat="1" ht="30" customHeight="1">
      <c r="A465" s="31"/>
      <c r="B465" s="72" t="s">
        <v>328</v>
      </c>
      <c r="C465" s="71">
        <f>SUM(C443:C462)</f>
        <v>20</v>
      </c>
      <c r="D465" s="71"/>
      <c r="E465" s="71"/>
      <c r="F465" s="71"/>
      <c r="G465" s="71"/>
      <c r="H465" s="71">
        <f aca="true" t="shared" si="134" ref="H465:AA465">SUM(H443:H462)</f>
        <v>60</v>
      </c>
      <c r="I465" s="71"/>
      <c r="J465" s="71">
        <f t="shared" si="134"/>
        <v>360</v>
      </c>
      <c r="K465" s="73">
        <f t="shared" si="134"/>
        <v>10621.499999999998</v>
      </c>
      <c r="L465" s="73">
        <f t="shared" si="134"/>
        <v>19707.999999999996</v>
      </c>
      <c r="M465" s="73">
        <f t="shared" si="134"/>
        <v>19707.999999999996</v>
      </c>
      <c r="N465" s="73">
        <f t="shared" si="134"/>
        <v>24012.899999999998</v>
      </c>
      <c r="O465" s="73">
        <f t="shared" si="134"/>
        <v>24902.160000000003</v>
      </c>
      <c r="P465" s="73">
        <f t="shared" si="134"/>
        <v>84141</v>
      </c>
      <c r="Q465" s="71"/>
      <c r="R465" s="73">
        <f t="shared" si="134"/>
        <v>16057.27</v>
      </c>
      <c r="S465" s="73">
        <f t="shared" si="134"/>
        <v>2292.55</v>
      </c>
      <c r="T465" s="73">
        <f t="shared" si="134"/>
        <v>1763.5000000000002</v>
      </c>
      <c r="U465" s="73">
        <f t="shared" si="134"/>
        <v>2541.3999999999996</v>
      </c>
      <c r="V465" s="73">
        <f t="shared" si="134"/>
        <v>0</v>
      </c>
      <c r="W465" s="73">
        <f t="shared" si="134"/>
        <v>0</v>
      </c>
      <c r="X465" s="71"/>
      <c r="Y465" s="71"/>
      <c r="Z465" s="71"/>
      <c r="AA465" s="73">
        <f t="shared" si="134"/>
        <v>28997.25</v>
      </c>
      <c r="AB465" s="71"/>
      <c r="AC465" s="71"/>
      <c r="AD465" s="71"/>
    </row>
    <row r="466" spans="1:30" s="103" customFormat="1" ht="30" customHeight="1">
      <c r="A466" s="71"/>
      <c r="B466" s="72" t="s">
        <v>336</v>
      </c>
      <c r="C466" s="71">
        <f>SUM(C443:C464)</f>
        <v>22</v>
      </c>
      <c r="D466" s="71"/>
      <c r="E466" s="71"/>
      <c r="F466" s="71"/>
      <c r="G466" s="71"/>
      <c r="H466" s="71">
        <f>SUM(H443:H464)</f>
        <v>62</v>
      </c>
      <c r="I466" s="71"/>
      <c r="J466" s="71">
        <f aca="true" t="shared" si="135" ref="J466:P466">SUM(J443:J464)</f>
        <v>392</v>
      </c>
      <c r="K466" s="73">
        <f t="shared" si="135"/>
        <v>11896.399999999998</v>
      </c>
      <c r="L466" s="73">
        <f t="shared" si="135"/>
        <v>21774.399999999998</v>
      </c>
      <c r="M466" s="73">
        <f t="shared" si="135"/>
        <v>21807.399999999998</v>
      </c>
      <c r="N466" s="53">
        <f t="shared" si="126"/>
        <v>27695.799999999996</v>
      </c>
      <c r="O466" s="74">
        <f t="shared" si="135"/>
        <v>29775.730000000003</v>
      </c>
      <c r="P466" s="101">
        <f t="shared" si="135"/>
        <v>95670</v>
      </c>
      <c r="Q466" s="75"/>
      <c r="R466" s="73">
        <f aca="true" t="shared" si="136" ref="R466:W466">SUM(R443:R464)</f>
        <v>16827.870000000003</v>
      </c>
      <c r="S466" s="73">
        <f t="shared" si="136"/>
        <v>2456.35</v>
      </c>
      <c r="T466" s="73">
        <f t="shared" si="136"/>
        <v>1889.5000000000002</v>
      </c>
      <c r="U466" s="73">
        <f t="shared" si="136"/>
        <v>4031.8999999999996</v>
      </c>
      <c r="V466" s="73">
        <f t="shared" si="136"/>
        <v>0</v>
      </c>
      <c r="W466" s="73">
        <f t="shared" si="136"/>
        <v>33</v>
      </c>
      <c r="X466" s="49"/>
      <c r="Y466" s="135"/>
      <c r="Z466" s="102"/>
      <c r="AA466" s="101">
        <f>SUM(AA443:AA464)</f>
        <v>30465.05</v>
      </c>
      <c r="AB466" s="102"/>
      <c r="AC466" s="71"/>
      <c r="AD466" s="71"/>
    </row>
    <row r="467" spans="1:30" s="103" customFormat="1" ht="30" customHeight="1">
      <c r="A467" s="71"/>
      <c r="B467" s="72" t="s">
        <v>292</v>
      </c>
      <c r="C467" s="71">
        <f>SUM(C443:C448,C450:C462)</f>
        <v>19</v>
      </c>
      <c r="D467" s="71"/>
      <c r="E467" s="71"/>
      <c r="F467" s="71"/>
      <c r="G467" s="71"/>
      <c r="H467" s="71">
        <f>SUM(H443:H448,H450:H462)</f>
        <v>57</v>
      </c>
      <c r="I467" s="71"/>
      <c r="J467" s="71">
        <f aca="true" t="shared" si="137" ref="J467:P467">SUM(J443:J448,J450:J462)</f>
        <v>342</v>
      </c>
      <c r="K467" s="73">
        <f t="shared" si="137"/>
        <v>10086.299999999997</v>
      </c>
      <c r="L467" s="73">
        <f t="shared" si="137"/>
        <v>18720.299999999996</v>
      </c>
      <c r="M467" s="73">
        <f t="shared" si="137"/>
        <v>18720.299999999996</v>
      </c>
      <c r="N467" s="53">
        <f t="shared" si="126"/>
        <v>22721.299999999996</v>
      </c>
      <c r="O467" s="74">
        <f t="shared" si="137"/>
        <v>23223.080000000005</v>
      </c>
      <c r="P467" s="73">
        <f t="shared" si="137"/>
        <v>79996</v>
      </c>
      <c r="Q467" s="71"/>
      <c r="R467" s="73">
        <f aca="true" t="shared" si="138" ref="R467:W467">SUM(R443:R448,R450:R462)</f>
        <v>15534.7</v>
      </c>
      <c r="S467" s="73">
        <f t="shared" si="138"/>
        <v>2174.3800000000006</v>
      </c>
      <c r="T467" s="73">
        <f t="shared" si="138"/>
        <v>1672.6000000000004</v>
      </c>
      <c r="U467" s="73">
        <f t="shared" si="138"/>
        <v>2328.4</v>
      </c>
      <c r="V467" s="73">
        <f t="shared" si="138"/>
        <v>0</v>
      </c>
      <c r="W467" s="73">
        <f t="shared" si="138"/>
        <v>0</v>
      </c>
      <c r="X467" s="49"/>
      <c r="Y467" s="71"/>
      <c r="Z467" s="71"/>
      <c r="AA467" s="73">
        <f>SUM(AA443:AA448,AA450:AA462)</f>
        <v>28168.5</v>
      </c>
      <c r="AB467" s="71"/>
      <c r="AC467" s="71"/>
      <c r="AD467" s="71"/>
    </row>
    <row r="468" spans="1:30" s="103" customFormat="1" ht="30" customHeight="1">
      <c r="A468" s="71"/>
      <c r="B468" s="72" t="s">
        <v>222</v>
      </c>
      <c r="C468" s="71">
        <f>SUM(C449)</f>
        <v>1</v>
      </c>
      <c r="D468" s="71"/>
      <c r="E468" s="71"/>
      <c r="F468" s="71"/>
      <c r="G468" s="71"/>
      <c r="H468" s="71">
        <f>SUM(H449)</f>
        <v>3</v>
      </c>
      <c r="I468" s="71"/>
      <c r="J468" s="71">
        <f aca="true" t="shared" si="139" ref="J468:P468">SUM(J449)</f>
        <v>18</v>
      </c>
      <c r="K468" s="73">
        <f t="shared" si="139"/>
        <v>535.2</v>
      </c>
      <c r="L468" s="73">
        <f t="shared" si="139"/>
        <v>987.7</v>
      </c>
      <c r="M468" s="73">
        <f t="shared" si="139"/>
        <v>987.7</v>
      </c>
      <c r="N468" s="53">
        <f t="shared" si="126"/>
        <v>1291.6000000000001</v>
      </c>
      <c r="O468" s="74">
        <f t="shared" si="139"/>
        <v>1679.08</v>
      </c>
      <c r="P468" s="73">
        <f t="shared" si="139"/>
        <v>4145</v>
      </c>
      <c r="Q468" s="71"/>
      <c r="R468" s="73">
        <f aca="true" t="shared" si="140" ref="R468:W468">SUM(R449)</f>
        <v>522.57</v>
      </c>
      <c r="S468" s="73">
        <f t="shared" si="140"/>
        <v>118.17</v>
      </c>
      <c r="T468" s="73">
        <f t="shared" si="140"/>
        <v>90.9</v>
      </c>
      <c r="U468" s="73">
        <f t="shared" si="140"/>
        <v>213</v>
      </c>
      <c r="V468" s="73">
        <f t="shared" si="140"/>
        <v>0</v>
      </c>
      <c r="W468" s="73">
        <f t="shared" si="140"/>
        <v>0</v>
      </c>
      <c r="X468" s="49"/>
      <c r="Y468" s="71"/>
      <c r="Z468" s="71"/>
      <c r="AA468" s="73">
        <f>SUM(AA449)</f>
        <v>828.75</v>
      </c>
      <c r="AB468" s="71"/>
      <c r="AC468" s="71"/>
      <c r="AD468" s="71"/>
    </row>
    <row r="469" spans="1:30" s="5" customFormat="1" ht="30" customHeight="1">
      <c r="A469" s="71"/>
      <c r="B469" s="72" t="s">
        <v>223</v>
      </c>
      <c r="C469" s="71">
        <f>SUM(C463:C464)</f>
        <v>2</v>
      </c>
      <c r="D469" s="71"/>
      <c r="E469" s="71"/>
      <c r="F469" s="71"/>
      <c r="G469" s="71"/>
      <c r="H469" s="71">
        <f>SUM(H463:H464)</f>
        <v>2</v>
      </c>
      <c r="I469" s="71"/>
      <c r="J469" s="71">
        <f aca="true" t="shared" si="141" ref="J469:P469">SUM(J463:J464)</f>
        <v>32</v>
      </c>
      <c r="K469" s="73">
        <f t="shared" si="141"/>
        <v>1274.9</v>
      </c>
      <c r="L469" s="73">
        <f t="shared" si="141"/>
        <v>2066.4</v>
      </c>
      <c r="M469" s="73">
        <f t="shared" si="141"/>
        <v>2099.4</v>
      </c>
      <c r="N469" s="53">
        <f t="shared" si="126"/>
        <v>3682.9</v>
      </c>
      <c r="O469" s="74">
        <f t="shared" si="141"/>
        <v>4873.57</v>
      </c>
      <c r="P469" s="73">
        <f t="shared" si="141"/>
        <v>11529</v>
      </c>
      <c r="Q469" s="71"/>
      <c r="R469" s="73">
        <f aca="true" t="shared" si="142" ref="R469:W469">SUM(R463:R464)</f>
        <v>770.5999999999999</v>
      </c>
      <c r="S469" s="73">
        <f t="shared" si="142"/>
        <v>163.8</v>
      </c>
      <c r="T469" s="73">
        <f t="shared" si="142"/>
        <v>126</v>
      </c>
      <c r="U469" s="73">
        <f t="shared" si="142"/>
        <v>1490.5</v>
      </c>
      <c r="V469" s="73">
        <f t="shared" si="142"/>
        <v>0</v>
      </c>
      <c r="W469" s="73">
        <f t="shared" si="142"/>
        <v>33</v>
      </c>
      <c r="X469" s="49"/>
      <c r="Y469" s="71"/>
      <c r="Z469" s="71"/>
      <c r="AA469" s="73">
        <f>SUM(AA463:AA464)</f>
        <v>1467.8</v>
      </c>
      <c r="AB469" s="71"/>
      <c r="AC469" s="71"/>
      <c r="AD469" s="71"/>
    </row>
    <row r="470" spans="1:30" s="5" customFormat="1" ht="30" customHeight="1">
      <c r="A470" s="31">
        <v>1</v>
      </c>
      <c r="B470" s="32" t="s">
        <v>51</v>
      </c>
      <c r="C470" s="59">
        <v>1</v>
      </c>
      <c r="D470" s="31" t="s">
        <v>43</v>
      </c>
      <c r="E470" s="31">
        <v>1988</v>
      </c>
      <c r="F470" s="33" t="s">
        <v>10</v>
      </c>
      <c r="G470" s="31" t="s">
        <v>3</v>
      </c>
      <c r="H470" s="31">
        <v>2</v>
      </c>
      <c r="I470" s="31">
        <v>2</v>
      </c>
      <c r="J470" s="31">
        <v>21</v>
      </c>
      <c r="K470" s="38">
        <v>624.7</v>
      </c>
      <c r="L470" s="38">
        <v>1132.2</v>
      </c>
      <c r="M470" s="34">
        <v>1132.2</v>
      </c>
      <c r="N470" s="53">
        <f t="shared" si="126"/>
        <v>1270.2</v>
      </c>
      <c r="O470" s="46">
        <v>1273.32</v>
      </c>
      <c r="P470" s="36">
        <v>4272</v>
      </c>
      <c r="Q470" s="37" t="s">
        <v>4</v>
      </c>
      <c r="R470" s="38">
        <v>680.6</v>
      </c>
      <c r="S470" s="34">
        <v>13.52</v>
      </c>
      <c r="T470" s="34">
        <v>10.4</v>
      </c>
      <c r="U470" s="34">
        <v>127.6</v>
      </c>
      <c r="V470" s="42">
        <v>0</v>
      </c>
      <c r="W470" s="34">
        <v>0</v>
      </c>
      <c r="X470" s="39" t="s">
        <v>279</v>
      </c>
      <c r="Y470" s="40">
        <v>41</v>
      </c>
      <c r="Z470" s="41" t="s">
        <v>144</v>
      </c>
      <c r="AA470" s="36">
        <v>1384.2</v>
      </c>
      <c r="AB470" s="41" t="s">
        <v>62</v>
      </c>
      <c r="AC470" s="39" t="s">
        <v>76</v>
      </c>
      <c r="AD470" s="39" t="s">
        <v>203</v>
      </c>
    </row>
    <row r="471" spans="1:30" s="5" customFormat="1" ht="30" customHeight="1">
      <c r="A471" s="31">
        <v>2</v>
      </c>
      <c r="B471" s="32" t="s">
        <v>69</v>
      </c>
      <c r="C471" s="31">
        <v>1</v>
      </c>
      <c r="D471" s="45">
        <v>24</v>
      </c>
      <c r="E471" s="31">
        <v>2004</v>
      </c>
      <c r="F471" s="33" t="s">
        <v>34</v>
      </c>
      <c r="G471" s="31" t="s">
        <v>22</v>
      </c>
      <c r="H471" s="31">
        <v>5</v>
      </c>
      <c r="I471" s="31">
        <v>3</v>
      </c>
      <c r="J471" s="31">
        <v>60</v>
      </c>
      <c r="K471" s="38">
        <v>1878.1</v>
      </c>
      <c r="L471" s="38">
        <v>3398.6</v>
      </c>
      <c r="M471" s="34">
        <v>3794.6</v>
      </c>
      <c r="N471" s="53">
        <f t="shared" si="126"/>
        <v>3887.8</v>
      </c>
      <c r="O471" s="46">
        <v>4358.9</v>
      </c>
      <c r="P471" s="36">
        <v>19213</v>
      </c>
      <c r="Q471" s="37" t="s">
        <v>50</v>
      </c>
      <c r="R471" s="38">
        <v>1741</v>
      </c>
      <c r="S471" s="61">
        <v>325.4</v>
      </c>
      <c r="T471" s="34">
        <v>250.3</v>
      </c>
      <c r="U471" s="66">
        <v>238.9</v>
      </c>
      <c r="V471" s="34">
        <v>396</v>
      </c>
      <c r="W471" s="34">
        <v>0</v>
      </c>
      <c r="X471" s="39" t="s">
        <v>309</v>
      </c>
      <c r="Y471" s="40">
        <v>0</v>
      </c>
      <c r="Z471" s="41" t="s">
        <v>157</v>
      </c>
      <c r="AA471" s="36">
        <v>2990.77</v>
      </c>
      <c r="AB471" s="41" t="s">
        <v>8</v>
      </c>
      <c r="AC471" s="39" t="s">
        <v>312</v>
      </c>
      <c r="AD471" s="39"/>
    </row>
    <row r="472" spans="1:30" s="5" customFormat="1" ht="30" customHeight="1">
      <c r="A472" s="31">
        <v>3</v>
      </c>
      <c r="B472" s="32" t="s">
        <v>69</v>
      </c>
      <c r="C472" s="31">
        <v>1</v>
      </c>
      <c r="D472" s="45" t="s">
        <v>52</v>
      </c>
      <c r="E472" s="31">
        <v>2002</v>
      </c>
      <c r="F472" s="33" t="s">
        <v>34</v>
      </c>
      <c r="G472" s="31" t="s">
        <v>22</v>
      </c>
      <c r="H472" s="31">
        <v>5</v>
      </c>
      <c r="I472" s="31">
        <v>4</v>
      </c>
      <c r="J472" s="31">
        <v>48</v>
      </c>
      <c r="K472" s="38">
        <v>2028.5</v>
      </c>
      <c r="L472" s="38">
        <v>3418.2</v>
      </c>
      <c r="M472" s="34">
        <v>3845.4</v>
      </c>
      <c r="N472" s="53">
        <f t="shared" si="126"/>
        <v>3932</v>
      </c>
      <c r="O472" s="46">
        <v>4436.9</v>
      </c>
      <c r="P472" s="36">
        <v>18700</v>
      </c>
      <c r="Q472" s="38" t="s">
        <v>50</v>
      </c>
      <c r="R472" s="38">
        <v>1765.4</v>
      </c>
      <c r="S472" s="61">
        <v>336.7</v>
      </c>
      <c r="T472" s="34">
        <v>259</v>
      </c>
      <c r="U472" s="34">
        <v>254.8</v>
      </c>
      <c r="V472" s="34">
        <v>427.2</v>
      </c>
      <c r="W472" s="34">
        <v>0</v>
      </c>
      <c r="X472" s="39" t="s">
        <v>309</v>
      </c>
      <c r="Y472" s="40">
        <v>0</v>
      </c>
      <c r="Z472" s="41" t="s">
        <v>53</v>
      </c>
      <c r="AA472" s="36">
        <v>3008.02</v>
      </c>
      <c r="AB472" s="41" t="s">
        <v>8</v>
      </c>
      <c r="AC472" s="39" t="s">
        <v>312</v>
      </c>
      <c r="AD472" s="39"/>
    </row>
    <row r="473" spans="1:30" s="5" customFormat="1" ht="30" customHeight="1">
      <c r="A473" s="31">
        <v>4</v>
      </c>
      <c r="B473" s="32" t="s">
        <v>69</v>
      </c>
      <c r="C473" s="31">
        <v>1</v>
      </c>
      <c r="D473" s="45" t="s">
        <v>54</v>
      </c>
      <c r="E473" s="31">
        <v>2003</v>
      </c>
      <c r="F473" s="33" t="s">
        <v>34</v>
      </c>
      <c r="G473" s="31" t="s">
        <v>22</v>
      </c>
      <c r="H473" s="31">
        <v>5</v>
      </c>
      <c r="I473" s="31">
        <v>4</v>
      </c>
      <c r="J473" s="31">
        <v>60</v>
      </c>
      <c r="K473" s="38">
        <v>1860.4</v>
      </c>
      <c r="L473" s="38">
        <v>3381.7</v>
      </c>
      <c r="M473" s="34">
        <v>3573.7</v>
      </c>
      <c r="N473" s="53">
        <f aca="true" t="shared" si="143" ref="N473:N531">L473+T473+U473</f>
        <v>3880.7999999999997</v>
      </c>
      <c r="O473" s="46">
        <v>4150.7</v>
      </c>
      <c r="P473" s="36">
        <v>18158</v>
      </c>
      <c r="Q473" s="37" t="s">
        <v>50</v>
      </c>
      <c r="R473" s="38">
        <v>1733</v>
      </c>
      <c r="S473" s="61">
        <v>337.6</v>
      </c>
      <c r="T473" s="34">
        <v>259.7</v>
      </c>
      <c r="U473" s="66">
        <v>239.4</v>
      </c>
      <c r="V473" s="34">
        <v>192</v>
      </c>
      <c r="W473" s="34">
        <v>0</v>
      </c>
      <c r="X473" s="39" t="s">
        <v>308</v>
      </c>
      <c r="Y473" s="40">
        <v>0</v>
      </c>
      <c r="Z473" s="41" t="s">
        <v>176</v>
      </c>
      <c r="AA473" s="36">
        <v>2975.9</v>
      </c>
      <c r="AB473" s="41" t="s">
        <v>8</v>
      </c>
      <c r="AC473" s="39" t="s">
        <v>312</v>
      </c>
      <c r="AD473" s="39"/>
    </row>
    <row r="474" spans="1:30" s="5" customFormat="1" ht="30" customHeight="1">
      <c r="A474" s="31">
        <v>5</v>
      </c>
      <c r="B474" s="32" t="s">
        <v>69</v>
      </c>
      <c r="C474" s="31">
        <v>1</v>
      </c>
      <c r="D474" s="45" t="s">
        <v>55</v>
      </c>
      <c r="E474" s="31">
        <v>2003</v>
      </c>
      <c r="F474" s="33" t="s">
        <v>34</v>
      </c>
      <c r="G474" s="31" t="s">
        <v>22</v>
      </c>
      <c r="H474" s="31">
        <v>5</v>
      </c>
      <c r="I474" s="31">
        <v>4</v>
      </c>
      <c r="J474" s="31">
        <v>100</v>
      </c>
      <c r="K474" s="38">
        <v>1955.8</v>
      </c>
      <c r="L474" s="38">
        <v>4015.9</v>
      </c>
      <c r="M474" s="34">
        <v>4345.9</v>
      </c>
      <c r="N474" s="53">
        <f t="shared" si="143"/>
        <v>4644.3</v>
      </c>
      <c r="O474" s="46">
        <v>6895.59</v>
      </c>
      <c r="P474" s="36">
        <v>21650</v>
      </c>
      <c r="Q474" s="37" t="s">
        <v>50</v>
      </c>
      <c r="R474" s="38">
        <v>1104.39</v>
      </c>
      <c r="S474" s="66">
        <v>368.42</v>
      </c>
      <c r="T474" s="34">
        <v>283.4</v>
      </c>
      <c r="U474" s="66">
        <v>345</v>
      </c>
      <c r="V474" s="34">
        <v>330</v>
      </c>
      <c r="W474" s="34">
        <v>0</v>
      </c>
      <c r="X474" s="125" t="s">
        <v>61</v>
      </c>
      <c r="Y474" s="40">
        <v>0</v>
      </c>
      <c r="Z474" s="41" t="s">
        <v>173</v>
      </c>
      <c r="AA474" s="36">
        <v>2773.9</v>
      </c>
      <c r="AB474" s="41" t="s">
        <v>8</v>
      </c>
      <c r="AC474" s="39" t="s">
        <v>347</v>
      </c>
      <c r="AD474" s="39"/>
    </row>
    <row r="475" spans="1:30" s="103" customFormat="1" ht="30" customHeight="1">
      <c r="A475" s="31">
        <v>6</v>
      </c>
      <c r="B475" s="32" t="s">
        <v>69</v>
      </c>
      <c r="C475" s="31">
        <v>1</v>
      </c>
      <c r="D475" s="45">
        <v>28</v>
      </c>
      <c r="E475" s="31">
        <v>2002</v>
      </c>
      <c r="F475" s="33" t="s">
        <v>34</v>
      </c>
      <c r="G475" s="31" t="s">
        <v>22</v>
      </c>
      <c r="H475" s="31">
        <v>7</v>
      </c>
      <c r="I475" s="31">
        <v>4</v>
      </c>
      <c r="J475" s="31">
        <v>72</v>
      </c>
      <c r="K475" s="38">
        <v>2918</v>
      </c>
      <c r="L475" s="38">
        <v>4977.4</v>
      </c>
      <c r="M475" s="34">
        <v>5510.2</v>
      </c>
      <c r="N475" s="53">
        <f t="shared" si="143"/>
        <v>5693.199999999999</v>
      </c>
      <c r="O475" s="46">
        <v>6335.6</v>
      </c>
      <c r="P475" s="36">
        <v>27464</v>
      </c>
      <c r="Q475" s="37" t="s">
        <v>50</v>
      </c>
      <c r="R475" s="38">
        <v>2582.8</v>
      </c>
      <c r="S475" s="61">
        <v>475.02</v>
      </c>
      <c r="T475" s="34">
        <v>365.4</v>
      </c>
      <c r="U475" s="66">
        <v>350.4</v>
      </c>
      <c r="V475" s="34">
        <v>532.8</v>
      </c>
      <c r="W475" s="34">
        <v>0</v>
      </c>
      <c r="X475" s="49" t="s">
        <v>311</v>
      </c>
      <c r="Y475" s="40">
        <v>0</v>
      </c>
      <c r="Z475" s="41" t="s">
        <v>53</v>
      </c>
      <c r="AA475" s="36">
        <v>4380.11</v>
      </c>
      <c r="AB475" s="41" t="s">
        <v>8</v>
      </c>
      <c r="AC475" s="39" t="s">
        <v>312</v>
      </c>
      <c r="AD475" s="39"/>
    </row>
    <row r="476" spans="1:30" s="103" customFormat="1" ht="30" customHeight="1">
      <c r="A476" s="31"/>
      <c r="B476" s="72" t="s">
        <v>327</v>
      </c>
      <c r="C476" s="71">
        <f>SUM(C470)</f>
        <v>1</v>
      </c>
      <c r="D476" s="71"/>
      <c r="E476" s="71"/>
      <c r="F476" s="71"/>
      <c r="G476" s="71"/>
      <c r="H476" s="71">
        <f aca="true" t="shared" si="144" ref="H476:AA476">SUM(H470)</f>
        <v>2</v>
      </c>
      <c r="I476" s="71"/>
      <c r="J476" s="71">
        <f t="shared" si="144"/>
        <v>21</v>
      </c>
      <c r="K476" s="73">
        <f t="shared" si="144"/>
        <v>624.7</v>
      </c>
      <c r="L476" s="73">
        <f t="shared" si="144"/>
        <v>1132.2</v>
      </c>
      <c r="M476" s="73">
        <f t="shared" si="144"/>
        <v>1132.2</v>
      </c>
      <c r="N476" s="73">
        <f t="shared" si="144"/>
        <v>1270.2</v>
      </c>
      <c r="O476" s="73">
        <f t="shared" si="144"/>
        <v>1273.32</v>
      </c>
      <c r="P476" s="73">
        <f t="shared" si="144"/>
        <v>4272</v>
      </c>
      <c r="Q476" s="71"/>
      <c r="R476" s="73">
        <f t="shared" si="144"/>
        <v>680.6</v>
      </c>
      <c r="S476" s="73">
        <f t="shared" si="144"/>
        <v>13.52</v>
      </c>
      <c r="T476" s="73">
        <f t="shared" si="144"/>
        <v>10.4</v>
      </c>
      <c r="U476" s="73">
        <f t="shared" si="144"/>
        <v>127.6</v>
      </c>
      <c r="V476" s="73">
        <f t="shared" si="144"/>
        <v>0</v>
      </c>
      <c r="W476" s="73">
        <f t="shared" si="144"/>
        <v>0</v>
      </c>
      <c r="X476" s="71"/>
      <c r="Y476" s="71"/>
      <c r="Z476" s="71"/>
      <c r="AA476" s="73">
        <f t="shared" si="144"/>
        <v>1384.2</v>
      </c>
      <c r="AB476" s="71"/>
      <c r="AC476" s="71"/>
      <c r="AD476" s="71"/>
    </row>
    <row r="477" spans="1:30" s="5" customFormat="1" ht="30" customHeight="1">
      <c r="A477" s="71"/>
      <c r="B477" s="72" t="s">
        <v>268</v>
      </c>
      <c r="C477" s="71">
        <f>SUM(C470:C475,)</f>
        <v>6</v>
      </c>
      <c r="D477" s="71"/>
      <c r="E477" s="71"/>
      <c r="F477" s="71"/>
      <c r="G477" s="71"/>
      <c r="H477" s="71">
        <f>SUM(H470:H475,)</f>
        <v>29</v>
      </c>
      <c r="I477" s="71"/>
      <c r="J477" s="71">
        <f aca="true" t="shared" si="145" ref="J477:P477">SUM(J470:J475)</f>
        <v>361</v>
      </c>
      <c r="K477" s="73">
        <f t="shared" si="145"/>
        <v>11265.5</v>
      </c>
      <c r="L477" s="73">
        <f t="shared" si="145"/>
        <v>20324</v>
      </c>
      <c r="M477" s="73">
        <f t="shared" si="145"/>
        <v>22202.000000000004</v>
      </c>
      <c r="N477" s="53">
        <f t="shared" si="143"/>
        <v>23308.3</v>
      </c>
      <c r="O477" s="74">
        <f t="shared" si="145"/>
        <v>27451.010000000002</v>
      </c>
      <c r="P477" s="101">
        <f t="shared" si="145"/>
        <v>109457</v>
      </c>
      <c r="Q477" s="75"/>
      <c r="R477" s="73">
        <f aca="true" t="shared" si="146" ref="R477:W477">SUM(R470:R475)</f>
        <v>9607.19</v>
      </c>
      <c r="S477" s="73">
        <f t="shared" si="146"/>
        <v>1856.6599999999999</v>
      </c>
      <c r="T477" s="73">
        <f t="shared" si="146"/>
        <v>1428.2000000000003</v>
      </c>
      <c r="U477" s="73">
        <f t="shared" si="146"/>
        <v>1556.1</v>
      </c>
      <c r="V477" s="73">
        <f t="shared" si="146"/>
        <v>1878</v>
      </c>
      <c r="W477" s="73">
        <f t="shared" si="146"/>
        <v>0</v>
      </c>
      <c r="X477" s="39" t="s">
        <v>61</v>
      </c>
      <c r="Y477" s="135"/>
      <c r="Z477" s="102"/>
      <c r="AA477" s="101">
        <f>SUM(AA470:AA475)</f>
        <v>17512.899999999998</v>
      </c>
      <c r="AB477" s="102"/>
      <c r="AC477" s="75"/>
      <c r="AD477" s="75"/>
    </row>
    <row r="478" spans="1:30" s="5" customFormat="1" ht="30" customHeight="1">
      <c r="A478" s="31"/>
      <c r="B478" s="72" t="s">
        <v>283</v>
      </c>
      <c r="C478" s="71">
        <f>SUM(C470)</f>
        <v>1</v>
      </c>
      <c r="D478" s="71"/>
      <c r="E478" s="71"/>
      <c r="F478" s="71"/>
      <c r="G478" s="71"/>
      <c r="H478" s="71">
        <f>SUM(H470)</f>
        <v>2</v>
      </c>
      <c r="I478" s="71"/>
      <c r="J478" s="71">
        <f aca="true" t="shared" si="147" ref="J478:P478">SUM(J470)</f>
        <v>21</v>
      </c>
      <c r="K478" s="73">
        <f t="shared" si="147"/>
        <v>624.7</v>
      </c>
      <c r="L478" s="73">
        <f t="shared" si="147"/>
        <v>1132.2</v>
      </c>
      <c r="M478" s="73">
        <f>SUM(M470)</f>
        <v>1132.2</v>
      </c>
      <c r="N478" s="53">
        <f t="shared" si="143"/>
        <v>1270.2</v>
      </c>
      <c r="O478" s="74">
        <f>SUM(O470)</f>
        <v>1273.32</v>
      </c>
      <c r="P478" s="73">
        <f t="shared" si="147"/>
        <v>4272</v>
      </c>
      <c r="Q478" s="73"/>
      <c r="R478" s="73">
        <f aca="true" t="shared" si="148" ref="R478:W478">SUM(R470)</f>
        <v>680.6</v>
      </c>
      <c r="S478" s="73">
        <f t="shared" si="148"/>
        <v>13.52</v>
      </c>
      <c r="T478" s="73">
        <f t="shared" si="148"/>
        <v>10.4</v>
      </c>
      <c r="U478" s="73">
        <f t="shared" si="148"/>
        <v>127.6</v>
      </c>
      <c r="V478" s="73">
        <f t="shared" si="148"/>
        <v>0</v>
      </c>
      <c r="W478" s="73">
        <f t="shared" si="148"/>
        <v>0</v>
      </c>
      <c r="X478" s="39" t="s">
        <v>61</v>
      </c>
      <c r="Y478" s="73"/>
      <c r="Z478" s="73"/>
      <c r="AA478" s="73">
        <f>SUM(AA470)</f>
        <v>1384.2</v>
      </c>
      <c r="AB478" s="41"/>
      <c r="AC478" s="39"/>
      <c r="AD478" s="39"/>
    </row>
    <row r="479" spans="1:30" s="5" customFormat="1" ht="30" customHeight="1">
      <c r="A479" s="31"/>
      <c r="B479" s="72" t="s">
        <v>310</v>
      </c>
      <c r="C479" s="71">
        <f>SUM(C471,C472,C473,C475)</f>
        <v>4</v>
      </c>
      <c r="D479" s="71"/>
      <c r="E479" s="71"/>
      <c r="F479" s="71"/>
      <c r="G479" s="71"/>
      <c r="H479" s="71">
        <f>SUM(H471,H472,H473,H475)</f>
        <v>22</v>
      </c>
      <c r="I479" s="71"/>
      <c r="J479" s="71">
        <f aca="true" t="shared" si="149" ref="J479:P479">SUM(J471,J472,J473,J475)</f>
        <v>240</v>
      </c>
      <c r="K479" s="73">
        <f t="shared" si="149"/>
        <v>8685</v>
      </c>
      <c r="L479" s="73">
        <f t="shared" si="149"/>
        <v>15175.9</v>
      </c>
      <c r="M479" s="73">
        <f t="shared" si="149"/>
        <v>16723.9</v>
      </c>
      <c r="N479" s="53">
        <f t="shared" si="143"/>
        <v>17393.8</v>
      </c>
      <c r="O479" s="73">
        <f t="shared" si="149"/>
        <v>19282.1</v>
      </c>
      <c r="P479" s="73">
        <f t="shared" si="149"/>
        <v>83535</v>
      </c>
      <c r="Q479" s="71"/>
      <c r="R479" s="73">
        <f aca="true" t="shared" si="150" ref="R479:W479">SUM(R471,R472,R473,R475)</f>
        <v>7822.2</v>
      </c>
      <c r="S479" s="73">
        <f t="shared" si="150"/>
        <v>1474.7199999999998</v>
      </c>
      <c r="T479" s="73">
        <f t="shared" si="150"/>
        <v>1134.4</v>
      </c>
      <c r="U479" s="73">
        <f t="shared" si="150"/>
        <v>1083.5</v>
      </c>
      <c r="V479" s="73">
        <f t="shared" si="150"/>
        <v>1548</v>
      </c>
      <c r="W479" s="73">
        <f t="shared" si="150"/>
        <v>0</v>
      </c>
      <c r="X479" s="136"/>
      <c r="Y479" s="71"/>
      <c r="Z479" s="71"/>
      <c r="AA479" s="73">
        <f>SUM(AA471,AA472,AA473,AA475)</f>
        <v>13354.8</v>
      </c>
      <c r="AB479" s="71"/>
      <c r="AC479" s="71"/>
      <c r="AD479" s="71"/>
    </row>
    <row r="480" spans="1:30" s="5" customFormat="1" ht="30" customHeight="1">
      <c r="A480" s="31"/>
      <c r="B480" s="72" t="s">
        <v>339</v>
      </c>
      <c r="C480" s="71">
        <f>SUM(C474)</f>
        <v>1</v>
      </c>
      <c r="D480" s="71"/>
      <c r="E480" s="71"/>
      <c r="F480" s="71"/>
      <c r="G480" s="71"/>
      <c r="H480" s="71">
        <f>SUM(H474)</f>
        <v>5</v>
      </c>
      <c r="I480" s="71"/>
      <c r="J480" s="71">
        <f>SUM(J474)</f>
        <v>100</v>
      </c>
      <c r="K480" s="71">
        <f>SUM(K474)</f>
        <v>1955.8</v>
      </c>
      <c r="L480" s="73">
        <f>SUM(L474)</f>
        <v>4015.9</v>
      </c>
      <c r="M480" s="73">
        <f>SUM(M474)</f>
        <v>4345.9</v>
      </c>
      <c r="N480" s="53">
        <f t="shared" si="143"/>
        <v>4644.3</v>
      </c>
      <c r="O480" s="74">
        <f>SUM(O474)</f>
        <v>6895.59</v>
      </c>
      <c r="P480" s="73">
        <f>SUM(P474)</f>
        <v>21650</v>
      </c>
      <c r="Q480" s="73"/>
      <c r="R480" s="73">
        <f aca="true" t="shared" si="151" ref="R480:W480">SUM(R474)</f>
        <v>1104.39</v>
      </c>
      <c r="S480" s="73">
        <f t="shared" si="151"/>
        <v>368.42</v>
      </c>
      <c r="T480" s="73">
        <f t="shared" si="151"/>
        <v>283.4</v>
      </c>
      <c r="U480" s="73">
        <f t="shared" si="151"/>
        <v>345</v>
      </c>
      <c r="V480" s="73">
        <f t="shared" si="151"/>
        <v>330</v>
      </c>
      <c r="W480" s="73">
        <f t="shared" si="151"/>
        <v>0</v>
      </c>
      <c r="X480" s="39" t="s">
        <v>88</v>
      </c>
      <c r="Y480" s="73"/>
      <c r="Z480" s="73"/>
      <c r="AA480" s="73">
        <f>SUM(AA474)</f>
        <v>2773.9</v>
      </c>
      <c r="AB480" s="41"/>
      <c r="AC480" s="39"/>
      <c r="AD480" s="39"/>
    </row>
    <row r="481" spans="1:30" s="5" customFormat="1" ht="30" customHeight="1">
      <c r="A481" s="31">
        <v>1</v>
      </c>
      <c r="B481" s="32" t="s">
        <v>70</v>
      </c>
      <c r="C481" s="59">
        <v>1</v>
      </c>
      <c r="D481" s="31">
        <v>1</v>
      </c>
      <c r="E481" s="31">
        <v>2004</v>
      </c>
      <c r="F481" s="33" t="s">
        <v>34</v>
      </c>
      <c r="G481" s="31" t="s">
        <v>22</v>
      </c>
      <c r="H481" s="31">
        <v>3</v>
      </c>
      <c r="I481" s="31">
        <v>3</v>
      </c>
      <c r="J481" s="31">
        <v>30</v>
      </c>
      <c r="K481" s="38">
        <v>814.8</v>
      </c>
      <c r="L481" s="38">
        <v>1564.1</v>
      </c>
      <c r="M481" s="34">
        <v>1633.1</v>
      </c>
      <c r="N481" s="53">
        <f>L481+T481+U481</f>
        <v>1734.3</v>
      </c>
      <c r="O481" s="46">
        <v>1807</v>
      </c>
      <c r="P481" s="36">
        <v>9111</v>
      </c>
      <c r="Q481" s="37" t="s">
        <v>50</v>
      </c>
      <c r="R481" s="38">
        <v>1084.5</v>
      </c>
      <c r="S481" s="66">
        <v>160.3</v>
      </c>
      <c r="T481" s="34">
        <v>123.3</v>
      </c>
      <c r="U481" s="66">
        <v>46.9</v>
      </c>
      <c r="V481" s="34">
        <v>138</v>
      </c>
      <c r="W481" s="34">
        <v>0</v>
      </c>
      <c r="X481" s="39" t="s">
        <v>78</v>
      </c>
      <c r="Y481" s="40">
        <v>0</v>
      </c>
      <c r="Z481" s="41" t="s">
        <v>157</v>
      </c>
      <c r="AA481" s="36">
        <v>9111</v>
      </c>
      <c r="AB481" s="41" t="s">
        <v>8</v>
      </c>
      <c r="AC481" s="39" t="s">
        <v>153</v>
      </c>
      <c r="AD481" s="39"/>
    </row>
    <row r="482" spans="1:30" s="5" customFormat="1" ht="30" customHeight="1">
      <c r="A482" s="31">
        <v>2</v>
      </c>
      <c r="B482" s="32" t="s">
        <v>70</v>
      </c>
      <c r="C482" s="31">
        <v>1</v>
      </c>
      <c r="D482" s="31">
        <v>2</v>
      </c>
      <c r="E482" s="31">
        <v>2004</v>
      </c>
      <c r="F482" s="33" t="s">
        <v>34</v>
      </c>
      <c r="G482" s="31" t="s">
        <v>22</v>
      </c>
      <c r="H482" s="31">
        <v>3</v>
      </c>
      <c r="I482" s="31">
        <v>3</v>
      </c>
      <c r="J482" s="31">
        <v>30</v>
      </c>
      <c r="K482" s="38">
        <v>815.7</v>
      </c>
      <c r="L482" s="38">
        <v>1562.6</v>
      </c>
      <c r="M482" s="34">
        <v>1700.6</v>
      </c>
      <c r="N482" s="53">
        <f t="shared" si="143"/>
        <v>1733.6</v>
      </c>
      <c r="O482" s="46">
        <v>1908.6</v>
      </c>
      <c r="P482" s="36">
        <v>9111</v>
      </c>
      <c r="Q482" s="37" t="s">
        <v>50</v>
      </c>
      <c r="R482" s="38">
        <v>1084.5</v>
      </c>
      <c r="S482" s="61">
        <v>160.4</v>
      </c>
      <c r="T482" s="34">
        <v>123.4</v>
      </c>
      <c r="U482" s="66">
        <v>47.6</v>
      </c>
      <c r="V482" s="34">
        <v>138</v>
      </c>
      <c r="W482" s="34">
        <v>0</v>
      </c>
      <c r="X482" s="39" t="s">
        <v>309</v>
      </c>
      <c r="Y482" s="40">
        <v>0</v>
      </c>
      <c r="Z482" s="41" t="s">
        <v>157</v>
      </c>
      <c r="AA482" s="36">
        <v>1375.09</v>
      </c>
      <c r="AB482" s="41" t="s">
        <v>8</v>
      </c>
      <c r="AC482" s="39" t="s">
        <v>312</v>
      </c>
      <c r="AD482" s="39"/>
    </row>
    <row r="483" spans="1:30" s="5" customFormat="1" ht="30" customHeight="1">
      <c r="A483" s="31">
        <v>3</v>
      </c>
      <c r="B483" s="32" t="s">
        <v>70</v>
      </c>
      <c r="C483" s="31">
        <v>1</v>
      </c>
      <c r="D483" s="31">
        <v>3</v>
      </c>
      <c r="E483" s="31">
        <v>2004</v>
      </c>
      <c r="F483" s="33" t="s">
        <v>34</v>
      </c>
      <c r="G483" s="31" t="s">
        <v>22</v>
      </c>
      <c r="H483" s="31">
        <v>3</v>
      </c>
      <c r="I483" s="31">
        <v>3</v>
      </c>
      <c r="J483" s="31">
        <v>30</v>
      </c>
      <c r="K483" s="38">
        <v>816.2</v>
      </c>
      <c r="L483" s="38">
        <v>1563.3</v>
      </c>
      <c r="M483" s="34">
        <v>1632.3</v>
      </c>
      <c r="N483" s="53">
        <f t="shared" si="143"/>
        <v>1734.3</v>
      </c>
      <c r="O483" s="46">
        <v>1807</v>
      </c>
      <c r="P483" s="36">
        <v>9111</v>
      </c>
      <c r="Q483" s="37" t="s">
        <v>50</v>
      </c>
      <c r="R483" s="38">
        <v>1084.5</v>
      </c>
      <c r="S483" s="34">
        <v>161.3</v>
      </c>
      <c r="T483" s="34">
        <v>124.1</v>
      </c>
      <c r="U483" s="66">
        <v>46.9</v>
      </c>
      <c r="V483" s="34">
        <v>138</v>
      </c>
      <c r="W483" s="34">
        <v>0</v>
      </c>
      <c r="X483" s="39" t="s">
        <v>78</v>
      </c>
      <c r="Y483" s="40">
        <v>0</v>
      </c>
      <c r="Z483" s="41" t="s">
        <v>157</v>
      </c>
      <c r="AA483" s="36">
        <v>9111</v>
      </c>
      <c r="AB483" s="41" t="s">
        <v>8</v>
      </c>
      <c r="AC483" s="39" t="s">
        <v>153</v>
      </c>
      <c r="AD483" s="39"/>
    </row>
    <row r="484" spans="1:30" s="5" customFormat="1" ht="30" customHeight="1">
      <c r="A484" s="31">
        <v>4</v>
      </c>
      <c r="B484" s="32" t="s">
        <v>70</v>
      </c>
      <c r="C484" s="31">
        <v>1</v>
      </c>
      <c r="D484" s="31">
        <v>4</v>
      </c>
      <c r="E484" s="31">
        <v>2007</v>
      </c>
      <c r="F484" s="33" t="s">
        <v>34</v>
      </c>
      <c r="G484" s="31" t="s">
        <v>22</v>
      </c>
      <c r="H484" s="31">
        <v>3</v>
      </c>
      <c r="I484" s="31">
        <v>3</v>
      </c>
      <c r="J484" s="31">
        <v>30</v>
      </c>
      <c r="K484" s="38">
        <v>819.3</v>
      </c>
      <c r="L484" s="38">
        <v>1575.2</v>
      </c>
      <c r="M484" s="34">
        <v>1575.2</v>
      </c>
      <c r="N484" s="53">
        <f t="shared" si="143"/>
        <v>1869.6</v>
      </c>
      <c r="O484" s="46">
        <v>1907.2</v>
      </c>
      <c r="P484" s="36">
        <v>9426</v>
      </c>
      <c r="Q484" s="37" t="s">
        <v>50</v>
      </c>
      <c r="R484" s="38">
        <v>1084.5</v>
      </c>
      <c r="S484" s="61">
        <v>162.9</v>
      </c>
      <c r="T484" s="34">
        <v>125.3</v>
      </c>
      <c r="U484" s="66">
        <v>169.1</v>
      </c>
      <c r="V484" s="34">
        <v>0</v>
      </c>
      <c r="W484" s="34">
        <v>0</v>
      </c>
      <c r="X484" s="39" t="s">
        <v>309</v>
      </c>
      <c r="Y484" s="40">
        <v>0</v>
      </c>
      <c r="Z484" s="41" t="s">
        <v>160</v>
      </c>
      <c r="AA484" s="36">
        <v>1386.18</v>
      </c>
      <c r="AB484" s="41" t="s">
        <v>8</v>
      </c>
      <c r="AC484" s="39" t="s">
        <v>312</v>
      </c>
      <c r="AD484" s="39"/>
    </row>
    <row r="485" spans="1:30" s="5" customFormat="1" ht="30" customHeight="1">
      <c r="A485" s="31">
        <v>5</v>
      </c>
      <c r="B485" s="32" t="s">
        <v>70</v>
      </c>
      <c r="C485" s="31">
        <v>1</v>
      </c>
      <c r="D485" s="31">
        <v>5</v>
      </c>
      <c r="E485" s="31">
        <v>2007</v>
      </c>
      <c r="F485" s="33" t="s">
        <v>34</v>
      </c>
      <c r="G485" s="31" t="s">
        <v>22</v>
      </c>
      <c r="H485" s="31">
        <v>3</v>
      </c>
      <c r="I485" s="31">
        <v>3</v>
      </c>
      <c r="J485" s="31">
        <v>30</v>
      </c>
      <c r="K485" s="38">
        <v>823.4</v>
      </c>
      <c r="L485" s="38">
        <v>1583.2</v>
      </c>
      <c r="M485" s="34"/>
      <c r="N485" s="53">
        <f t="shared" si="143"/>
        <v>1877.7</v>
      </c>
      <c r="O485" s="46">
        <v>1915.4</v>
      </c>
      <c r="P485" s="36">
        <v>9641</v>
      </c>
      <c r="Q485" s="37" t="s">
        <v>50</v>
      </c>
      <c r="R485" s="38">
        <v>1084.5</v>
      </c>
      <c r="S485" s="61">
        <v>163.5</v>
      </c>
      <c r="T485" s="34">
        <v>125.8</v>
      </c>
      <c r="U485" s="66">
        <v>168.7</v>
      </c>
      <c r="V485" s="34">
        <v>0</v>
      </c>
      <c r="W485" s="34">
        <v>0</v>
      </c>
      <c r="X485" s="39" t="s">
        <v>308</v>
      </c>
      <c r="Y485" s="40">
        <v>0</v>
      </c>
      <c r="Z485" s="41" t="s">
        <v>160</v>
      </c>
      <c r="AA485" s="36">
        <v>1393.22</v>
      </c>
      <c r="AB485" s="41" t="s">
        <v>8</v>
      </c>
      <c r="AC485" s="39" t="s">
        <v>312</v>
      </c>
      <c r="AD485" s="39"/>
    </row>
    <row r="486" spans="1:30" s="5" customFormat="1" ht="30" customHeight="1">
      <c r="A486" s="54"/>
      <c r="B486" s="55" t="s">
        <v>305</v>
      </c>
      <c r="C486" s="71">
        <f>SUM(C481,C482,C483,C484,C485)</f>
        <v>5</v>
      </c>
      <c r="D486" s="71"/>
      <c r="E486" s="71"/>
      <c r="F486" s="71"/>
      <c r="G486" s="71"/>
      <c r="H486" s="71">
        <f>SUM(H481,H482,H483,H484,H485)</f>
        <v>15</v>
      </c>
      <c r="I486" s="33"/>
      <c r="J486" s="54">
        <f>SUM(J481:J485)</f>
        <v>150</v>
      </c>
      <c r="K486" s="56">
        <f aca="true" t="shared" si="152" ref="K486:W486">SUM(K481:K485)</f>
        <v>4089.4</v>
      </c>
      <c r="L486" s="56">
        <f t="shared" si="152"/>
        <v>7848.4</v>
      </c>
      <c r="M486" s="56">
        <f t="shared" si="152"/>
        <v>6541.2</v>
      </c>
      <c r="N486" s="53">
        <f t="shared" si="143"/>
        <v>8949.5</v>
      </c>
      <c r="O486" s="57">
        <f t="shared" si="152"/>
        <v>9345.2</v>
      </c>
      <c r="P486" s="56">
        <f t="shared" si="152"/>
        <v>46400</v>
      </c>
      <c r="Q486" s="54"/>
      <c r="R486" s="56">
        <f t="shared" si="152"/>
        <v>5422.5</v>
      </c>
      <c r="S486" s="56">
        <f t="shared" si="152"/>
        <v>808.4000000000001</v>
      </c>
      <c r="T486" s="56">
        <f t="shared" si="152"/>
        <v>621.9</v>
      </c>
      <c r="U486" s="56">
        <f t="shared" si="152"/>
        <v>479.2</v>
      </c>
      <c r="V486" s="56">
        <f t="shared" si="152"/>
        <v>414</v>
      </c>
      <c r="W486" s="56">
        <f t="shared" si="152"/>
        <v>0</v>
      </c>
      <c r="X486" s="39"/>
      <c r="Y486" s="54"/>
      <c r="Z486" s="54"/>
      <c r="AA486" s="56">
        <f>SUM(AA481:AA485)</f>
        <v>22376.49</v>
      </c>
      <c r="AB486" s="54"/>
      <c r="AC486" s="78"/>
      <c r="AD486" s="78"/>
    </row>
    <row r="487" spans="1:30" s="5" customFormat="1" ht="30" customHeight="1">
      <c r="A487" s="54"/>
      <c r="B487" s="72" t="s">
        <v>219</v>
      </c>
      <c r="C487" s="54">
        <f>SUM(C481,C483)</f>
        <v>2</v>
      </c>
      <c r="D487" s="54"/>
      <c r="E487" s="54"/>
      <c r="F487" s="54"/>
      <c r="G487" s="54"/>
      <c r="H487" s="54">
        <f>SUM(H481,H483)</f>
        <v>6</v>
      </c>
      <c r="I487" s="54"/>
      <c r="J487" s="54">
        <f aca="true" t="shared" si="153" ref="J487:P487">SUM(J481,J483)</f>
        <v>60</v>
      </c>
      <c r="K487" s="56">
        <f t="shared" si="153"/>
        <v>1631</v>
      </c>
      <c r="L487" s="56">
        <f t="shared" si="153"/>
        <v>3127.3999999999996</v>
      </c>
      <c r="M487" s="56">
        <f t="shared" si="153"/>
        <v>3265.3999999999996</v>
      </c>
      <c r="N487" s="53">
        <f t="shared" si="143"/>
        <v>3468.6</v>
      </c>
      <c r="O487" s="57">
        <f t="shared" si="153"/>
        <v>3614</v>
      </c>
      <c r="P487" s="56">
        <f t="shared" si="153"/>
        <v>18222</v>
      </c>
      <c r="Q487" s="54"/>
      <c r="R487" s="56">
        <f aca="true" t="shared" si="154" ref="R487:W487">SUM(R481,R483)</f>
        <v>2169</v>
      </c>
      <c r="S487" s="56">
        <f t="shared" si="154"/>
        <v>321.6</v>
      </c>
      <c r="T487" s="56">
        <f t="shared" si="154"/>
        <v>247.39999999999998</v>
      </c>
      <c r="U487" s="56">
        <f t="shared" si="154"/>
        <v>93.8</v>
      </c>
      <c r="V487" s="56">
        <f t="shared" si="154"/>
        <v>276</v>
      </c>
      <c r="W487" s="56">
        <f t="shared" si="154"/>
        <v>0</v>
      </c>
      <c r="X487" s="78"/>
      <c r="Y487" s="56"/>
      <c r="Z487" s="56"/>
      <c r="AA487" s="56">
        <f>SUM(AA481,AA483)</f>
        <v>18222</v>
      </c>
      <c r="AB487" s="56"/>
      <c r="AC487" s="56"/>
      <c r="AD487" s="56"/>
    </row>
    <row r="488" spans="1:30" s="5" customFormat="1" ht="30" customHeight="1">
      <c r="A488" s="54"/>
      <c r="B488" s="72" t="s">
        <v>313</v>
      </c>
      <c r="C488" s="54">
        <f>SUM(C482,C484:C485)</f>
        <v>3</v>
      </c>
      <c r="D488" s="54"/>
      <c r="E488" s="54"/>
      <c r="F488" s="54"/>
      <c r="G488" s="54"/>
      <c r="H488" s="54">
        <f aca="true" t="shared" si="155" ref="H488:AA488">SUM(H482,H484:H485)</f>
        <v>9</v>
      </c>
      <c r="I488" s="54"/>
      <c r="J488" s="54">
        <f t="shared" si="155"/>
        <v>90</v>
      </c>
      <c r="K488" s="56">
        <f t="shared" si="155"/>
        <v>2458.4</v>
      </c>
      <c r="L488" s="56">
        <f t="shared" si="155"/>
        <v>4721</v>
      </c>
      <c r="M488" s="56">
        <f t="shared" si="155"/>
        <v>3275.8</v>
      </c>
      <c r="N488" s="53">
        <f t="shared" si="143"/>
        <v>5480.9</v>
      </c>
      <c r="O488" s="56">
        <f t="shared" si="155"/>
        <v>5731.200000000001</v>
      </c>
      <c r="P488" s="56">
        <f t="shared" si="155"/>
        <v>28178</v>
      </c>
      <c r="Q488" s="54"/>
      <c r="R488" s="56">
        <f t="shared" si="155"/>
        <v>3253.5</v>
      </c>
      <c r="S488" s="56">
        <f t="shared" si="155"/>
        <v>486.8</v>
      </c>
      <c r="T488" s="56">
        <f t="shared" si="155"/>
        <v>374.5</v>
      </c>
      <c r="U488" s="56">
        <f t="shared" si="155"/>
        <v>385.4</v>
      </c>
      <c r="V488" s="56">
        <f t="shared" si="155"/>
        <v>138</v>
      </c>
      <c r="W488" s="56">
        <f t="shared" si="155"/>
        <v>0</v>
      </c>
      <c r="X488" s="54"/>
      <c r="Y488" s="54"/>
      <c r="Z488" s="54"/>
      <c r="AA488" s="56">
        <f t="shared" si="155"/>
        <v>4154.49</v>
      </c>
      <c r="AB488" s="54"/>
      <c r="AC488" s="54"/>
      <c r="AD488" s="54"/>
    </row>
    <row r="489" spans="1:30" s="5" customFormat="1" ht="30" customHeight="1">
      <c r="A489" s="31">
        <v>1</v>
      </c>
      <c r="B489" s="32" t="s">
        <v>47</v>
      </c>
      <c r="C489" s="31">
        <v>1</v>
      </c>
      <c r="D489" s="31">
        <v>12</v>
      </c>
      <c r="E489" s="31">
        <v>1998</v>
      </c>
      <c r="F489" s="33" t="s">
        <v>48</v>
      </c>
      <c r="G489" s="31" t="s">
        <v>22</v>
      </c>
      <c r="H489" s="31">
        <v>2</v>
      </c>
      <c r="I489" s="31">
        <v>1</v>
      </c>
      <c r="J489" s="31">
        <v>2</v>
      </c>
      <c r="K489" s="38">
        <v>78.8</v>
      </c>
      <c r="L489" s="38">
        <v>142.8</v>
      </c>
      <c r="M489" s="34">
        <v>168.96</v>
      </c>
      <c r="N489" s="53">
        <f>L489+T489+U489</f>
        <v>142.8</v>
      </c>
      <c r="O489" s="46">
        <v>168.96</v>
      </c>
      <c r="P489" s="36">
        <v>914</v>
      </c>
      <c r="Q489" s="37" t="s">
        <v>4</v>
      </c>
      <c r="R489" s="38">
        <v>357</v>
      </c>
      <c r="S489" s="34">
        <v>0</v>
      </c>
      <c r="T489" s="34">
        <v>0</v>
      </c>
      <c r="U489" s="34">
        <v>0</v>
      </c>
      <c r="V489" s="42">
        <v>0</v>
      </c>
      <c r="W489" s="34">
        <v>2.2</v>
      </c>
      <c r="X489" s="49" t="s">
        <v>128</v>
      </c>
      <c r="Y489" s="40">
        <v>14</v>
      </c>
      <c r="Z489" s="41" t="s">
        <v>262</v>
      </c>
      <c r="AA489" s="36">
        <v>0</v>
      </c>
      <c r="AB489" s="41" t="s">
        <v>8</v>
      </c>
      <c r="AC489" s="39" t="s">
        <v>76</v>
      </c>
      <c r="AD489" s="39"/>
    </row>
    <row r="490" spans="1:30" s="5" customFormat="1" ht="30" customHeight="1">
      <c r="A490" s="31">
        <v>2</v>
      </c>
      <c r="B490" s="32" t="s">
        <v>47</v>
      </c>
      <c r="C490" s="31">
        <v>1</v>
      </c>
      <c r="D490" s="31">
        <v>13</v>
      </c>
      <c r="E490" s="31">
        <v>1998</v>
      </c>
      <c r="F490" s="33" t="s">
        <v>34</v>
      </c>
      <c r="G490" s="31" t="s">
        <v>22</v>
      </c>
      <c r="H490" s="31">
        <v>1</v>
      </c>
      <c r="I490" s="31">
        <v>1</v>
      </c>
      <c r="J490" s="31">
        <v>1</v>
      </c>
      <c r="K490" s="38">
        <v>41.3</v>
      </c>
      <c r="L490" s="38">
        <v>74.5</v>
      </c>
      <c r="M490" s="34">
        <v>85.94</v>
      </c>
      <c r="N490" s="53">
        <f t="shared" si="143"/>
        <v>74.5</v>
      </c>
      <c r="O490" s="46">
        <v>85.94</v>
      </c>
      <c r="P490" s="36">
        <v>491</v>
      </c>
      <c r="Q490" s="37" t="s">
        <v>4</v>
      </c>
      <c r="R490" s="38">
        <v>179</v>
      </c>
      <c r="S490" s="34">
        <v>0</v>
      </c>
      <c r="T490" s="34">
        <v>0</v>
      </c>
      <c r="U490" s="34">
        <v>0</v>
      </c>
      <c r="V490" s="42">
        <v>0</v>
      </c>
      <c r="W490" s="34">
        <v>1.8</v>
      </c>
      <c r="X490" s="49" t="s">
        <v>128</v>
      </c>
      <c r="Y490" s="40">
        <v>11</v>
      </c>
      <c r="Z490" s="41" t="s">
        <v>262</v>
      </c>
      <c r="AA490" s="36">
        <v>0</v>
      </c>
      <c r="AB490" s="41" t="s">
        <v>8</v>
      </c>
      <c r="AC490" s="39" t="s">
        <v>76</v>
      </c>
      <c r="AD490" s="39"/>
    </row>
    <row r="491" spans="1:30" s="5" customFormat="1" ht="30" customHeight="1">
      <c r="A491" s="31">
        <v>3</v>
      </c>
      <c r="B491" s="32" t="s">
        <v>47</v>
      </c>
      <c r="C491" s="31">
        <v>1</v>
      </c>
      <c r="D491" s="31">
        <v>14</v>
      </c>
      <c r="E491" s="31">
        <v>1990</v>
      </c>
      <c r="F491" s="33" t="s">
        <v>10</v>
      </c>
      <c r="G491" s="31" t="s">
        <v>3</v>
      </c>
      <c r="H491" s="31">
        <v>1</v>
      </c>
      <c r="I491" s="31">
        <v>1</v>
      </c>
      <c r="J491" s="31">
        <v>2</v>
      </c>
      <c r="K491" s="38">
        <v>94.6</v>
      </c>
      <c r="L491" s="38">
        <v>171.1</v>
      </c>
      <c r="M491" s="34">
        <v>162.14</v>
      </c>
      <c r="N491" s="53">
        <f t="shared" si="143"/>
        <v>171.1</v>
      </c>
      <c r="O491" s="46">
        <v>162.14</v>
      </c>
      <c r="P491" s="36">
        <v>764</v>
      </c>
      <c r="Q491" s="37" t="s">
        <v>4</v>
      </c>
      <c r="R491" s="38">
        <v>125</v>
      </c>
      <c r="S491" s="34">
        <v>0</v>
      </c>
      <c r="T491" s="34">
        <v>0</v>
      </c>
      <c r="U491" s="34">
        <v>0</v>
      </c>
      <c r="V491" s="42">
        <v>0</v>
      </c>
      <c r="W491" s="34">
        <v>1.8</v>
      </c>
      <c r="X491" s="49" t="s">
        <v>277</v>
      </c>
      <c r="Y491" s="40">
        <v>32</v>
      </c>
      <c r="Z491" s="40" t="s">
        <v>267</v>
      </c>
      <c r="AA491" s="36">
        <v>0</v>
      </c>
      <c r="AB491" s="41" t="s">
        <v>8</v>
      </c>
      <c r="AC491" s="39" t="s">
        <v>277</v>
      </c>
      <c r="AD491" s="39"/>
    </row>
    <row r="492" spans="1:30" s="5" customFormat="1" ht="30" customHeight="1">
      <c r="A492" s="31">
        <v>4</v>
      </c>
      <c r="B492" s="32" t="s">
        <v>47</v>
      </c>
      <c r="C492" s="31">
        <v>1</v>
      </c>
      <c r="D492" s="31">
        <v>15</v>
      </c>
      <c r="E492" s="31">
        <v>1990</v>
      </c>
      <c r="F492" s="33" t="s">
        <v>10</v>
      </c>
      <c r="G492" s="31" t="s">
        <v>3</v>
      </c>
      <c r="H492" s="31">
        <v>1</v>
      </c>
      <c r="I492" s="31">
        <v>1</v>
      </c>
      <c r="J492" s="31">
        <v>1</v>
      </c>
      <c r="K492" s="38">
        <v>47.7</v>
      </c>
      <c r="L492" s="38">
        <v>85.8</v>
      </c>
      <c r="M492" s="34">
        <v>82.85</v>
      </c>
      <c r="N492" s="53">
        <f t="shared" si="143"/>
        <v>85.8</v>
      </c>
      <c r="O492" s="46">
        <v>82.85</v>
      </c>
      <c r="P492" s="36">
        <v>467</v>
      </c>
      <c r="Q492" s="37" t="s">
        <v>4</v>
      </c>
      <c r="R492" s="38">
        <v>96</v>
      </c>
      <c r="S492" s="34">
        <v>0</v>
      </c>
      <c r="T492" s="34">
        <v>0</v>
      </c>
      <c r="U492" s="34">
        <v>0</v>
      </c>
      <c r="V492" s="42">
        <v>3.5</v>
      </c>
      <c r="W492" s="34">
        <v>0</v>
      </c>
      <c r="X492" s="49" t="s">
        <v>128</v>
      </c>
      <c r="Y492" s="40">
        <v>26</v>
      </c>
      <c r="Z492" s="41" t="s">
        <v>191</v>
      </c>
      <c r="AA492" s="36">
        <v>0</v>
      </c>
      <c r="AB492" s="41" t="s">
        <v>8</v>
      </c>
      <c r="AC492" s="39" t="s">
        <v>76</v>
      </c>
      <c r="AD492" s="39"/>
    </row>
    <row r="493" spans="1:30" s="5" customFormat="1" ht="30" customHeight="1">
      <c r="A493" s="31">
        <v>5</v>
      </c>
      <c r="B493" s="32" t="s">
        <v>47</v>
      </c>
      <c r="C493" s="31">
        <v>1</v>
      </c>
      <c r="D493" s="31">
        <v>16</v>
      </c>
      <c r="E493" s="31">
        <v>1990</v>
      </c>
      <c r="F493" s="33" t="s">
        <v>10</v>
      </c>
      <c r="G493" s="31" t="s">
        <v>3</v>
      </c>
      <c r="H493" s="31">
        <v>1</v>
      </c>
      <c r="I493" s="31">
        <v>1</v>
      </c>
      <c r="J493" s="31">
        <v>2</v>
      </c>
      <c r="K493" s="38">
        <v>94.8</v>
      </c>
      <c r="L493" s="38">
        <v>155.3</v>
      </c>
      <c r="M493" s="34">
        <v>155.84</v>
      </c>
      <c r="N493" s="53">
        <f t="shared" si="143"/>
        <v>155.3</v>
      </c>
      <c r="O493" s="46">
        <v>155.84</v>
      </c>
      <c r="P493" s="36">
        <v>1080</v>
      </c>
      <c r="Q493" s="37" t="s">
        <v>4</v>
      </c>
      <c r="R493" s="38">
        <v>119</v>
      </c>
      <c r="S493" s="34">
        <v>0</v>
      </c>
      <c r="T493" s="34">
        <v>0</v>
      </c>
      <c r="U493" s="34">
        <v>0</v>
      </c>
      <c r="V493" s="42">
        <v>0</v>
      </c>
      <c r="W493" s="34">
        <v>1.8</v>
      </c>
      <c r="X493" s="49" t="s">
        <v>128</v>
      </c>
      <c r="Y493" s="40">
        <v>23</v>
      </c>
      <c r="Z493" s="41" t="s">
        <v>145</v>
      </c>
      <c r="AA493" s="36">
        <v>0</v>
      </c>
      <c r="AB493" s="41" t="s">
        <v>8</v>
      </c>
      <c r="AC493" s="39" t="s">
        <v>76</v>
      </c>
      <c r="AD493" s="39"/>
    </row>
    <row r="494" spans="1:30" s="5" customFormat="1" ht="30" customHeight="1">
      <c r="A494" s="31">
        <v>6</v>
      </c>
      <c r="B494" s="32" t="s">
        <v>47</v>
      </c>
      <c r="C494" s="31">
        <v>1</v>
      </c>
      <c r="D494" s="31">
        <v>17</v>
      </c>
      <c r="E494" s="31">
        <v>1990</v>
      </c>
      <c r="F494" s="33" t="s">
        <v>10</v>
      </c>
      <c r="G494" s="31" t="s">
        <v>3</v>
      </c>
      <c r="H494" s="31">
        <v>1</v>
      </c>
      <c r="I494" s="31">
        <v>1</v>
      </c>
      <c r="J494" s="31">
        <v>2</v>
      </c>
      <c r="K494" s="38">
        <v>94.6</v>
      </c>
      <c r="L494" s="38">
        <v>163.8</v>
      </c>
      <c r="M494" s="34">
        <v>165.78</v>
      </c>
      <c r="N494" s="53">
        <f t="shared" si="143"/>
        <v>163.8</v>
      </c>
      <c r="O494" s="46">
        <v>165.78</v>
      </c>
      <c r="P494" s="36">
        <v>1082</v>
      </c>
      <c r="Q494" s="37" t="s">
        <v>4</v>
      </c>
      <c r="R494" s="38">
        <v>122</v>
      </c>
      <c r="S494" s="34">
        <v>0</v>
      </c>
      <c r="T494" s="34">
        <v>0</v>
      </c>
      <c r="U494" s="34">
        <v>0</v>
      </c>
      <c r="V494" s="42">
        <v>0</v>
      </c>
      <c r="W494" s="34">
        <v>1.98</v>
      </c>
      <c r="X494" s="49" t="s">
        <v>279</v>
      </c>
      <c r="Y494" s="40">
        <v>47</v>
      </c>
      <c r="Z494" s="41" t="s">
        <v>154</v>
      </c>
      <c r="AA494" s="36">
        <v>0</v>
      </c>
      <c r="AB494" s="41" t="s">
        <v>8</v>
      </c>
      <c r="AC494" s="39" t="s">
        <v>312</v>
      </c>
      <c r="AD494" s="39"/>
    </row>
    <row r="495" spans="1:30" s="5" customFormat="1" ht="30" customHeight="1">
      <c r="A495" s="31">
        <v>7</v>
      </c>
      <c r="B495" s="32" t="s">
        <v>47</v>
      </c>
      <c r="C495" s="31">
        <v>1</v>
      </c>
      <c r="D495" s="31">
        <v>18</v>
      </c>
      <c r="E495" s="31">
        <v>1990</v>
      </c>
      <c r="F495" s="33" t="s">
        <v>10</v>
      </c>
      <c r="G495" s="31" t="s">
        <v>3</v>
      </c>
      <c r="H495" s="31">
        <v>1</v>
      </c>
      <c r="I495" s="31">
        <v>1</v>
      </c>
      <c r="J495" s="31">
        <v>1</v>
      </c>
      <c r="K495" s="38">
        <v>46.6</v>
      </c>
      <c r="L495" s="38">
        <v>78.6</v>
      </c>
      <c r="M495" s="34">
        <v>80.35</v>
      </c>
      <c r="N495" s="53">
        <f t="shared" si="143"/>
        <v>78.6</v>
      </c>
      <c r="O495" s="46">
        <v>80.35</v>
      </c>
      <c r="P495" s="36">
        <v>545</v>
      </c>
      <c r="Q495" s="37" t="s">
        <v>4</v>
      </c>
      <c r="R495" s="38">
        <v>95</v>
      </c>
      <c r="S495" s="34">
        <v>0</v>
      </c>
      <c r="T495" s="34">
        <v>0</v>
      </c>
      <c r="U495" s="34">
        <v>0</v>
      </c>
      <c r="V495" s="42">
        <v>3.5</v>
      </c>
      <c r="W495" s="34">
        <v>0</v>
      </c>
      <c r="X495" s="49" t="s">
        <v>277</v>
      </c>
      <c r="Y495" s="40">
        <v>28</v>
      </c>
      <c r="Z495" s="41" t="s">
        <v>259</v>
      </c>
      <c r="AA495" s="36">
        <v>0</v>
      </c>
      <c r="AB495" s="41" t="s">
        <v>8</v>
      </c>
      <c r="AC495" s="39" t="s">
        <v>277</v>
      </c>
      <c r="AD495" s="39"/>
    </row>
    <row r="496" spans="1:30" s="5" customFormat="1" ht="30" customHeight="1">
      <c r="A496" s="31">
        <v>8</v>
      </c>
      <c r="B496" s="32" t="s">
        <v>47</v>
      </c>
      <c r="C496" s="31">
        <v>1</v>
      </c>
      <c r="D496" s="31">
        <v>19</v>
      </c>
      <c r="E496" s="31">
        <v>1990</v>
      </c>
      <c r="F496" s="33" t="s">
        <v>10</v>
      </c>
      <c r="G496" s="31" t="s">
        <v>3</v>
      </c>
      <c r="H496" s="31">
        <v>1</v>
      </c>
      <c r="I496" s="31">
        <v>1</v>
      </c>
      <c r="J496" s="31">
        <v>1</v>
      </c>
      <c r="K496" s="38">
        <v>47.4</v>
      </c>
      <c r="L496" s="38">
        <v>82.8</v>
      </c>
      <c r="M496" s="34">
        <v>82.15</v>
      </c>
      <c r="N496" s="53">
        <f t="shared" si="143"/>
        <v>82.8</v>
      </c>
      <c r="O496" s="46">
        <v>82.15</v>
      </c>
      <c r="P496" s="36">
        <v>433</v>
      </c>
      <c r="Q496" s="37" t="s">
        <v>4</v>
      </c>
      <c r="R496" s="38">
        <v>95</v>
      </c>
      <c r="S496" s="34">
        <v>0</v>
      </c>
      <c r="T496" s="34">
        <v>0</v>
      </c>
      <c r="U496" s="34">
        <v>0</v>
      </c>
      <c r="V496" s="42">
        <v>3.5</v>
      </c>
      <c r="W496" s="34">
        <v>0</v>
      </c>
      <c r="X496" s="49" t="s">
        <v>128</v>
      </c>
      <c r="Y496" s="40">
        <v>35</v>
      </c>
      <c r="Z496" s="41" t="s">
        <v>261</v>
      </c>
      <c r="AA496" s="36">
        <v>0</v>
      </c>
      <c r="AB496" s="41" t="s">
        <v>8</v>
      </c>
      <c r="AC496" s="39" t="s">
        <v>76</v>
      </c>
      <c r="AD496" s="39"/>
    </row>
    <row r="497" spans="1:30" s="5" customFormat="1" ht="30" customHeight="1">
      <c r="A497" s="31">
        <v>9</v>
      </c>
      <c r="B497" s="32" t="s">
        <v>47</v>
      </c>
      <c r="C497" s="31">
        <v>1</v>
      </c>
      <c r="D497" s="31">
        <v>20</v>
      </c>
      <c r="E497" s="31">
        <v>1990</v>
      </c>
      <c r="F497" s="33" t="s">
        <v>10</v>
      </c>
      <c r="G497" s="31" t="s">
        <v>3</v>
      </c>
      <c r="H497" s="31">
        <v>1</v>
      </c>
      <c r="I497" s="31">
        <v>1</v>
      </c>
      <c r="J497" s="31">
        <v>2</v>
      </c>
      <c r="K497" s="38">
        <v>94.9</v>
      </c>
      <c r="L497" s="38">
        <v>161.9</v>
      </c>
      <c r="M497" s="34">
        <v>162.44</v>
      </c>
      <c r="N497" s="53">
        <f t="shared" si="143"/>
        <v>161.9</v>
      </c>
      <c r="O497" s="46">
        <v>162.44</v>
      </c>
      <c r="P497" s="36">
        <v>1080</v>
      </c>
      <c r="Q497" s="37" t="s">
        <v>4</v>
      </c>
      <c r="R497" s="38">
        <v>125</v>
      </c>
      <c r="S497" s="34">
        <v>0</v>
      </c>
      <c r="T497" s="34">
        <v>0</v>
      </c>
      <c r="U497" s="34">
        <v>0</v>
      </c>
      <c r="V497" s="42">
        <v>0</v>
      </c>
      <c r="W497" s="34">
        <v>1.8</v>
      </c>
      <c r="X497" s="49" t="s">
        <v>128</v>
      </c>
      <c r="Y497" s="40">
        <v>24</v>
      </c>
      <c r="Z497" s="41" t="s">
        <v>145</v>
      </c>
      <c r="AA497" s="36">
        <v>0</v>
      </c>
      <c r="AB497" s="41" t="s">
        <v>8</v>
      </c>
      <c r="AC497" s="39" t="s">
        <v>76</v>
      </c>
      <c r="AD497" s="39"/>
    </row>
    <row r="498" spans="1:30" s="5" customFormat="1" ht="30" customHeight="1">
      <c r="A498" s="31">
        <v>10</v>
      </c>
      <c r="B498" s="32" t="s">
        <v>47</v>
      </c>
      <c r="C498" s="31">
        <v>1</v>
      </c>
      <c r="D498" s="31">
        <v>21</v>
      </c>
      <c r="E498" s="31">
        <v>1990</v>
      </c>
      <c r="F498" s="33" t="s">
        <v>10</v>
      </c>
      <c r="G498" s="31" t="s">
        <v>3</v>
      </c>
      <c r="H498" s="31">
        <v>1</v>
      </c>
      <c r="I498" s="31">
        <v>1</v>
      </c>
      <c r="J498" s="31">
        <v>2</v>
      </c>
      <c r="K498" s="38">
        <v>112.4</v>
      </c>
      <c r="L498" s="38">
        <v>162.3</v>
      </c>
      <c r="M498" s="34">
        <v>162.84</v>
      </c>
      <c r="N498" s="53">
        <f t="shared" si="143"/>
        <v>162.3</v>
      </c>
      <c r="O498" s="46">
        <v>162.84</v>
      </c>
      <c r="P498" s="36">
        <v>1080</v>
      </c>
      <c r="Q498" s="37" t="s">
        <v>4</v>
      </c>
      <c r="R498" s="38">
        <v>125</v>
      </c>
      <c r="S498" s="34">
        <v>0</v>
      </c>
      <c r="T498" s="34">
        <v>0</v>
      </c>
      <c r="U498" s="34">
        <v>0</v>
      </c>
      <c r="V498" s="42">
        <v>0</v>
      </c>
      <c r="W498" s="34">
        <v>1.8</v>
      </c>
      <c r="X498" s="49" t="s">
        <v>128</v>
      </c>
      <c r="Y498" s="40">
        <v>12</v>
      </c>
      <c r="Z498" s="41" t="s">
        <v>145</v>
      </c>
      <c r="AA498" s="36">
        <v>0</v>
      </c>
      <c r="AB498" s="41" t="s">
        <v>8</v>
      </c>
      <c r="AC498" s="39" t="s">
        <v>76</v>
      </c>
      <c r="AD498" s="39"/>
    </row>
    <row r="499" spans="1:30" s="5" customFormat="1" ht="30" customHeight="1">
      <c r="A499" s="31">
        <v>11</v>
      </c>
      <c r="B499" s="32" t="s">
        <v>47</v>
      </c>
      <c r="C499" s="31">
        <v>1</v>
      </c>
      <c r="D499" s="31">
        <v>22</v>
      </c>
      <c r="E499" s="31">
        <v>1990</v>
      </c>
      <c r="F499" s="33" t="s">
        <v>10</v>
      </c>
      <c r="G499" s="31" t="s">
        <v>3</v>
      </c>
      <c r="H499" s="31">
        <v>1</v>
      </c>
      <c r="I499" s="31">
        <v>1</v>
      </c>
      <c r="J499" s="31">
        <v>1</v>
      </c>
      <c r="K499" s="38">
        <v>47.3</v>
      </c>
      <c r="L499" s="38">
        <v>96.9</v>
      </c>
      <c r="M499" s="34">
        <v>82.75</v>
      </c>
      <c r="N499" s="53">
        <f t="shared" si="143"/>
        <v>96.9</v>
      </c>
      <c r="O499" s="46">
        <v>82.75</v>
      </c>
      <c r="P499" s="36">
        <v>454</v>
      </c>
      <c r="Q499" s="37" t="s">
        <v>4</v>
      </c>
      <c r="R499" s="38">
        <v>96</v>
      </c>
      <c r="S499" s="34">
        <v>0</v>
      </c>
      <c r="T499" s="34">
        <v>0</v>
      </c>
      <c r="U499" s="34">
        <v>0</v>
      </c>
      <c r="V499" s="42">
        <v>3.5</v>
      </c>
      <c r="W499" s="34">
        <v>0</v>
      </c>
      <c r="X499" s="49" t="s">
        <v>128</v>
      </c>
      <c r="Y499" s="40">
        <v>35</v>
      </c>
      <c r="Z499" s="41" t="s">
        <v>259</v>
      </c>
      <c r="AA499" s="36">
        <v>0</v>
      </c>
      <c r="AB499" s="41" t="s">
        <v>8</v>
      </c>
      <c r="AC499" s="39" t="s">
        <v>76</v>
      </c>
      <c r="AD499" s="39"/>
    </row>
    <row r="500" spans="1:30" s="5" customFormat="1" ht="30" customHeight="1">
      <c r="A500" s="31">
        <v>12</v>
      </c>
      <c r="B500" s="32" t="s">
        <v>47</v>
      </c>
      <c r="C500" s="31">
        <v>1</v>
      </c>
      <c r="D500" s="31">
        <v>23</v>
      </c>
      <c r="E500" s="31">
        <v>1990</v>
      </c>
      <c r="F500" s="33" t="s">
        <v>10</v>
      </c>
      <c r="G500" s="31" t="s">
        <v>3</v>
      </c>
      <c r="H500" s="31">
        <v>1</v>
      </c>
      <c r="I500" s="31">
        <v>1</v>
      </c>
      <c r="J500" s="31">
        <v>2</v>
      </c>
      <c r="K500" s="38">
        <v>94.8</v>
      </c>
      <c r="L500" s="38">
        <v>161.1</v>
      </c>
      <c r="M500" s="34">
        <v>162.9</v>
      </c>
      <c r="N500" s="53">
        <f t="shared" si="143"/>
        <v>161.1</v>
      </c>
      <c r="O500" s="46">
        <v>162.9</v>
      </c>
      <c r="P500" s="36">
        <v>1082</v>
      </c>
      <c r="Q500" s="37" t="s">
        <v>4</v>
      </c>
      <c r="R500" s="38">
        <v>119</v>
      </c>
      <c r="S500" s="34">
        <v>0</v>
      </c>
      <c r="T500" s="34">
        <v>0</v>
      </c>
      <c r="U500" s="34">
        <v>0</v>
      </c>
      <c r="V500" s="42">
        <v>0</v>
      </c>
      <c r="W500" s="34">
        <v>1.8</v>
      </c>
      <c r="X500" s="49" t="s">
        <v>279</v>
      </c>
      <c r="Y500" s="40">
        <v>25</v>
      </c>
      <c r="Z500" s="41" t="s">
        <v>145</v>
      </c>
      <c r="AA500" s="36">
        <v>0</v>
      </c>
      <c r="AB500" s="41" t="s">
        <v>8</v>
      </c>
      <c r="AC500" s="39" t="s">
        <v>76</v>
      </c>
      <c r="AD500" s="39"/>
    </row>
    <row r="501" spans="1:30" s="5" customFormat="1" ht="30" customHeight="1">
      <c r="A501" s="54"/>
      <c r="B501" s="55" t="s">
        <v>344</v>
      </c>
      <c r="C501" s="54">
        <f>SUM(C489:C490,C492,C493:C494,C496:C500)</f>
        <v>10</v>
      </c>
      <c r="D501" s="54"/>
      <c r="E501" s="54"/>
      <c r="F501" s="54"/>
      <c r="G501" s="54"/>
      <c r="H501" s="54">
        <f>SUM(H489:H490,H492,H493:H494,H496:H500)</f>
        <v>11</v>
      </c>
      <c r="I501" s="54"/>
      <c r="J501" s="54">
        <f aca="true" t="shared" si="156" ref="J501:P501">SUM(J489:J490,J492,J493:J494,J496:J500)</f>
        <v>16</v>
      </c>
      <c r="K501" s="56">
        <f t="shared" si="156"/>
        <v>753.9999999999999</v>
      </c>
      <c r="L501" s="56">
        <f t="shared" si="156"/>
        <v>1287.2</v>
      </c>
      <c r="M501" s="56">
        <f t="shared" si="156"/>
        <v>1312.45</v>
      </c>
      <c r="N501" s="56">
        <f t="shared" si="156"/>
        <v>1287.2</v>
      </c>
      <c r="O501" s="56">
        <f t="shared" si="156"/>
        <v>1312.45</v>
      </c>
      <c r="P501" s="56">
        <f t="shared" si="156"/>
        <v>8163</v>
      </c>
      <c r="Q501" s="54"/>
      <c r="R501" s="56">
        <f aca="true" t="shared" si="157" ref="R501:W501">SUM(R489:R490,R492,R493:R494,R496:R500)</f>
        <v>1433</v>
      </c>
      <c r="S501" s="56">
        <f t="shared" si="157"/>
        <v>0</v>
      </c>
      <c r="T501" s="56">
        <f t="shared" si="157"/>
        <v>0</v>
      </c>
      <c r="U501" s="56">
        <f t="shared" si="157"/>
        <v>0</v>
      </c>
      <c r="V501" s="56">
        <f t="shared" si="157"/>
        <v>10.5</v>
      </c>
      <c r="W501" s="56">
        <f t="shared" si="157"/>
        <v>13.180000000000001</v>
      </c>
      <c r="X501" s="54"/>
      <c r="Y501" s="54"/>
      <c r="Z501" s="54"/>
      <c r="AA501" s="56">
        <f>SUM(AA489:AA490,AA492,AA493:AA494,AA496:AA500)</f>
        <v>0</v>
      </c>
      <c r="AB501" s="54"/>
      <c r="AC501" s="54"/>
      <c r="AD501" s="54"/>
    </row>
    <row r="502" spans="1:30" s="5" customFormat="1" ht="30" customHeight="1">
      <c r="A502" s="54"/>
      <c r="B502" s="55" t="s">
        <v>293</v>
      </c>
      <c r="C502" s="54">
        <f>SUM(C494,C500)</f>
        <v>2</v>
      </c>
      <c r="D502" s="54"/>
      <c r="E502" s="54"/>
      <c r="F502" s="54"/>
      <c r="G502" s="54"/>
      <c r="H502" s="54">
        <f>SUM(H494,H500)</f>
        <v>2</v>
      </c>
      <c r="I502" s="54"/>
      <c r="J502" s="54">
        <f aca="true" t="shared" si="158" ref="J502:AA502">SUM(J494,J500)</f>
        <v>4</v>
      </c>
      <c r="K502" s="56">
        <f t="shared" si="158"/>
        <v>189.39999999999998</v>
      </c>
      <c r="L502" s="56">
        <f t="shared" si="158"/>
        <v>324.9</v>
      </c>
      <c r="M502" s="56">
        <f t="shared" si="158"/>
        <v>328.68</v>
      </c>
      <c r="N502" s="144">
        <f t="shared" si="143"/>
        <v>324.9</v>
      </c>
      <c r="O502" s="56">
        <f t="shared" si="158"/>
        <v>328.68</v>
      </c>
      <c r="P502" s="56">
        <f t="shared" si="158"/>
        <v>2164</v>
      </c>
      <c r="Q502" s="56"/>
      <c r="R502" s="56">
        <f t="shared" si="158"/>
        <v>241</v>
      </c>
      <c r="S502" s="56">
        <f t="shared" si="158"/>
        <v>0</v>
      </c>
      <c r="T502" s="56">
        <f t="shared" si="158"/>
        <v>0</v>
      </c>
      <c r="U502" s="56">
        <f t="shared" si="158"/>
        <v>0</v>
      </c>
      <c r="V502" s="56">
        <f t="shared" si="158"/>
        <v>0</v>
      </c>
      <c r="W502" s="56">
        <f t="shared" si="158"/>
        <v>3.7800000000000002</v>
      </c>
      <c r="X502" s="54"/>
      <c r="Y502" s="54"/>
      <c r="Z502" s="54"/>
      <c r="AA502" s="56">
        <f t="shared" si="158"/>
        <v>0</v>
      </c>
      <c r="AB502" s="54"/>
      <c r="AC502" s="54"/>
      <c r="AD502" s="54"/>
    </row>
    <row r="503" spans="1:30" s="5" customFormat="1" ht="30" customHeight="1">
      <c r="A503" s="54"/>
      <c r="B503" s="55" t="s">
        <v>294</v>
      </c>
      <c r="C503" s="54">
        <f>SUM(C492:C493,C496:C499)</f>
        <v>6</v>
      </c>
      <c r="D503" s="54"/>
      <c r="E503" s="54"/>
      <c r="F503" s="54"/>
      <c r="G503" s="54"/>
      <c r="H503" s="54">
        <f aca="true" t="shared" si="159" ref="H503:AA503">SUM(H492:H493,H496:H499)</f>
        <v>6</v>
      </c>
      <c r="I503" s="54"/>
      <c r="J503" s="54">
        <f t="shared" si="159"/>
        <v>9</v>
      </c>
      <c r="K503" s="56">
        <f t="shared" si="159"/>
        <v>444.50000000000006</v>
      </c>
      <c r="L503" s="56">
        <f t="shared" si="159"/>
        <v>745.0000000000001</v>
      </c>
      <c r="M503" s="56">
        <f t="shared" si="159"/>
        <v>728.87</v>
      </c>
      <c r="N503" s="56">
        <f t="shared" si="159"/>
        <v>745.0000000000001</v>
      </c>
      <c r="O503" s="56">
        <f t="shared" si="159"/>
        <v>728.87</v>
      </c>
      <c r="P503" s="56">
        <f t="shared" si="159"/>
        <v>4594</v>
      </c>
      <c r="Q503" s="54"/>
      <c r="R503" s="56">
        <f t="shared" si="159"/>
        <v>656</v>
      </c>
      <c r="S503" s="56">
        <f t="shared" si="159"/>
        <v>0</v>
      </c>
      <c r="T503" s="56">
        <f t="shared" si="159"/>
        <v>0</v>
      </c>
      <c r="U503" s="56">
        <f t="shared" si="159"/>
        <v>0</v>
      </c>
      <c r="V503" s="56">
        <f t="shared" si="159"/>
        <v>10.5</v>
      </c>
      <c r="W503" s="56">
        <f t="shared" si="159"/>
        <v>5.4</v>
      </c>
      <c r="X503" s="54"/>
      <c r="Y503" s="54"/>
      <c r="Z503" s="54"/>
      <c r="AA503" s="56">
        <f t="shared" si="159"/>
        <v>0</v>
      </c>
      <c r="AB503" s="54"/>
      <c r="AC503" s="54"/>
      <c r="AD503" s="54"/>
    </row>
    <row r="504" spans="1:30" s="5" customFormat="1" ht="30" customHeight="1">
      <c r="A504" s="54"/>
      <c r="B504" s="55" t="s">
        <v>212</v>
      </c>
      <c r="C504" s="54">
        <f>SUM(C489:C490)</f>
        <v>2</v>
      </c>
      <c r="D504" s="54"/>
      <c r="E504" s="54"/>
      <c r="F504" s="54"/>
      <c r="G504" s="54"/>
      <c r="H504" s="54">
        <f>SUM(H489:H490)</f>
        <v>3</v>
      </c>
      <c r="I504" s="54"/>
      <c r="J504" s="54">
        <f aca="true" t="shared" si="160" ref="J504:P504">SUM(J489:J490)</f>
        <v>3</v>
      </c>
      <c r="K504" s="56">
        <f t="shared" si="160"/>
        <v>120.1</v>
      </c>
      <c r="L504" s="56">
        <f t="shared" si="160"/>
        <v>217.3</v>
      </c>
      <c r="M504" s="56">
        <f t="shared" si="160"/>
        <v>254.9</v>
      </c>
      <c r="N504" s="53">
        <f t="shared" si="143"/>
        <v>217.3</v>
      </c>
      <c r="O504" s="57">
        <f t="shared" si="160"/>
        <v>254.9</v>
      </c>
      <c r="P504" s="56">
        <f t="shared" si="160"/>
        <v>1405</v>
      </c>
      <c r="Q504" s="56"/>
      <c r="R504" s="56">
        <f aca="true" t="shared" si="161" ref="R504:W504">SUM(R489:R490)</f>
        <v>536</v>
      </c>
      <c r="S504" s="56">
        <f t="shared" si="161"/>
        <v>0</v>
      </c>
      <c r="T504" s="56">
        <f t="shared" si="161"/>
        <v>0</v>
      </c>
      <c r="U504" s="56">
        <f t="shared" si="161"/>
        <v>0</v>
      </c>
      <c r="V504" s="56">
        <f t="shared" si="161"/>
        <v>0</v>
      </c>
      <c r="W504" s="56">
        <f t="shared" si="161"/>
        <v>4</v>
      </c>
      <c r="X504" s="49"/>
      <c r="Y504" s="56"/>
      <c r="Z504" s="56"/>
      <c r="AA504" s="56">
        <f>SUM(AA489:AA490)</f>
        <v>0</v>
      </c>
      <c r="AB504" s="56"/>
      <c r="AC504" s="56"/>
      <c r="AD504" s="56"/>
    </row>
    <row r="505" spans="1:30" s="5" customFormat="1" ht="30" customHeight="1">
      <c r="A505" s="31"/>
      <c r="B505" s="72" t="s">
        <v>197</v>
      </c>
      <c r="C505" s="71">
        <f>SUM(C56,C79,C88,C111,C120,C124,C137,C143,C192,C251,C261,C271,C282,C308,C318,C348,C388,C439,C466,C477,C486,C501)</f>
        <v>381</v>
      </c>
      <c r="D505" s="71"/>
      <c r="E505" s="71"/>
      <c r="F505" s="71"/>
      <c r="G505" s="71"/>
      <c r="H505" s="71">
        <f>SUM(H56,H79,H88,H111,H120,H124,H137,H143,H192,H251,H261,H271,H282,H308,H318,H348,H388,H439,H466,H477,H486,H501)</f>
        <v>998</v>
      </c>
      <c r="I505" s="71"/>
      <c r="J505" s="71">
        <f>SUM(J56,J79,J88,J111,J120,J124,J137,J143,J192,J251,J261,J271,J282,J308,J318,J348,J388,J439,J466,J477,J486,J501)</f>
        <v>10518</v>
      </c>
      <c r="K505" s="73">
        <f>SUM(K56,K79,K88,K111,K120,K124,K137,K143,K192,K251,K261,K271,K282,K308,K318,K348,K388,K439,K466,K477,K486,K501)</f>
        <v>336925.7</v>
      </c>
      <c r="L505" s="73">
        <f>SUM(L56,L79,L88,L111,L120,L124,L137,L143,L192,L251,L261,L271,L282,L308,L318,L348,L388,L439,L466,L477,L486,L501)</f>
        <v>598064.29</v>
      </c>
      <c r="M505" s="73">
        <f>SUM(M56,M79,M88,M111,M120,M124,M137,M143,M192,M251,M261,M271,M282,M308,M318,M348,M388,M439,M466,M477,M486,M501)</f>
        <v>631744.9699999999</v>
      </c>
      <c r="N505" s="144">
        <f t="shared" si="143"/>
        <v>697305.3792307692</v>
      </c>
      <c r="O505" s="73">
        <f>SUM(O56,O79,O88,O111,O120,O124,O137,O143,O192,O251,O261,O271,O282,O308,O318,O348,O388,O439,O466,O477,O486,O501)</f>
        <v>756225.25</v>
      </c>
      <c r="P505" s="73">
        <f>SUM(P56,P79,P88,P111,P120,P124,P137,P143,P192,P251,P261,P271,P282,P308,P318,P348,P388,P439,P466,P477,P486,P501)</f>
        <v>2746767.9</v>
      </c>
      <c r="Q505" s="73"/>
      <c r="R505" s="73">
        <f aca="true" t="shared" si="162" ref="R505:W505">SUM(R56,R79,R88,R111,R120,R124,R137,R143,R192,R251,R261,R271,R282,R308,R318,R348,R388,R439,R466,R477,R486,R501)</f>
        <v>312181.91</v>
      </c>
      <c r="S505" s="73">
        <f t="shared" si="162"/>
        <v>57580.60999999999</v>
      </c>
      <c r="T505" s="73">
        <f t="shared" si="162"/>
        <v>44794.85923076923</v>
      </c>
      <c r="U505" s="73">
        <f t="shared" si="162"/>
        <v>54446.229999999996</v>
      </c>
      <c r="V505" s="73">
        <f t="shared" si="162"/>
        <v>69718.1</v>
      </c>
      <c r="W505" s="73">
        <f t="shared" si="162"/>
        <v>10565.11</v>
      </c>
      <c r="X505" s="73"/>
      <c r="Y505" s="73"/>
      <c r="Z505" s="73"/>
      <c r="AA505" s="73">
        <f>SUM(AA56,AA79,AA88,AA111,AA120,AA124,AA137,AA143,AA192,AA251,AA261,AA271,AA282,AA308,AA318,AA348,AA388,AA439,AA466,AA477,AA486,AA501)</f>
        <v>641349.6700000002</v>
      </c>
      <c r="AB505" s="73"/>
      <c r="AC505" s="73"/>
      <c r="AD505" s="73"/>
    </row>
    <row r="506" spans="1:30" s="141" customFormat="1" ht="30" customHeight="1">
      <c r="A506" s="71"/>
      <c r="B506" s="72" t="s">
        <v>75</v>
      </c>
      <c r="C506" s="71"/>
      <c r="D506" s="100"/>
      <c r="E506" s="100"/>
      <c r="F506" s="100"/>
      <c r="G506" s="100"/>
      <c r="H506" s="100"/>
      <c r="I506" s="100"/>
      <c r="J506" s="71"/>
      <c r="K506" s="137"/>
      <c r="L506" s="138"/>
      <c r="M506" s="138"/>
      <c r="N506" s="53"/>
      <c r="O506" s="139"/>
      <c r="P506" s="138"/>
      <c r="Q506" s="138"/>
      <c r="R506" s="138"/>
      <c r="S506" s="138"/>
      <c r="T506" s="138"/>
      <c r="U506" s="138"/>
      <c r="V506" s="138"/>
      <c r="W506" s="138"/>
      <c r="X506" s="49"/>
      <c r="Y506" s="138"/>
      <c r="Z506" s="138"/>
      <c r="AA506" s="138"/>
      <c r="AB506" s="138"/>
      <c r="AC506" s="138"/>
      <c r="AD506" s="138"/>
    </row>
    <row r="507" spans="1:31" s="141" customFormat="1" ht="30" customHeight="1">
      <c r="A507" s="71"/>
      <c r="B507" s="72" t="s">
        <v>343</v>
      </c>
      <c r="C507" s="140">
        <f>SUM(C57,C59,C80,C81,C89,C112,C113,C114,C121,C125:C126,C138:C139,C144,C193:C193,C195:C196,C252:C253,C254,C262,C272,C349:C350,C355,C389:C389,C391,C440,C441:C442,C467:C468,C478,C502:C503)</f>
        <v>297</v>
      </c>
      <c r="D507" s="140"/>
      <c r="E507" s="140"/>
      <c r="F507" s="140"/>
      <c r="G507" s="140"/>
      <c r="H507" s="140">
        <f>SUM(H57,H59,H80,H81,H89,H112,H113,H114,H121,H125:H126,H138:H139,H144,H193:H193,H195:H196,H252:H253,H254,H262,H272,H349:H350,H355,H389:H389,H391,H440,H441:H442,H467:H468,H478,H502:H503)</f>
        <v>602</v>
      </c>
      <c r="I507" s="140"/>
      <c r="J507" s="140">
        <f>SUM(J57,J59,J80,J81,J89,J112,J113,J114,J121,J125:J126,J138:J139,J144,J193:J193,J195:J196,J252:J253,J254,J262,J272,J349:J350,J355,J389:J389,J391,J440,J441:J442,J467:J468,J478,J502:J503)</f>
        <v>4304</v>
      </c>
      <c r="K507" s="74">
        <f>SUM(K57,K59,K80,K81,K89,K112,K113,K114,K121,K125:K126,K138:K139,K144,K193:K193,K195:K196,K252:K253,K254,K262,K272,K349:K350,K355,K389:K389,K391,K440,K441:K442,K467:K468,K478,K502:K503)</f>
        <v>124803.29999999997</v>
      </c>
      <c r="L507" s="74">
        <f>SUM(L57,L59,L80,L81,L89,L112,L113,L114,L121,L125:L126,L138:L139,L144,L193:L193,L195:L196,L252:L253,L254,L262,L272,L349:L350,L355,L389:L389,L391,L440,L441:L442,L467:L468,L478,L502:L503)</f>
        <v>220942.90000000002</v>
      </c>
      <c r="M507" s="74">
        <f>SUM(M57,M59,M80,M81,M89,M112,M113,M114,M121,M125:M126,M138:M139,M144,M193:M193,M195:M196,M252:M253,M254,M262,M272,M349:M350,M355,M389:M389,M391,M440,M441:M442,M467:M468,M478,M502:M503)</f>
        <v>231421.56999999998</v>
      </c>
      <c r="N507" s="144">
        <f>L507+T507+U507</f>
        <v>262846.49230769236</v>
      </c>
      <c r="O507" s="74">
        <f>SUM(O57,O59,O80,O81,O89,O112,O113,O114,O121,O125:O126,O138:O139,O144,O193:O193,O195:O196,O252:O253,O254,O262,O272,O349:O350,O355,O389:O389,O391,O440,O441:O442,O467:O468,O478,O502:O503)</f>
        <v>282064.72000000003</v>
      </c>
      <c r="P507" s="74">
        <f>SUM(P57,P59,P80,P81,P89,P112,P113,P114,P121,P125:P126,P138:P139,P144,P193:P193,P195:P196,P252:P253,P254,P262,P272,P349:P350,P355,P389:P389,P391,P440,P441:P442,P467:P468,P478,P502:P503)</f>
        <v>871114.5</v>
      </c>
      <c r="Q507" s="140"/>
      <c r="R507" s="74">
        <f aca="true" t="shared" si="163" ref="R507:W507">SUM(R57,R59,R80,R81,R89,R112,R113,R114,R121,R125:R126,R138:R139,R144,R193:R193,R195:R196,R252:R253,R254,R262,R272,R349:R350,R355,R389:R389,R391,R440,R441:R442,R467:R468,R478,R502:R503)</f>
        <v>192263.05000000005</v>
      </c>
      <c r="S507" s="74">
        <f t="shared" si="163"/>
        <v>23551.810000000005</v>
      </c>
      <c r="T507" s="74">
        <f t="shared" si="163"/>
        <v>18099.29230769231</v>
      </c>
      <c r="U507" s="74">
        <f t="shared" si="163"/>
        <v>23804.30000000001</v>
      </c>
      <c r="V507" s="74">
        <f t="shared" si="163"/>
        <v>8826.400000000001</v>
      </c>
      <c r="W507" s="74">
        <f t="shared" si="163"/>
        <v>1684.4000000000003</v>
      </c>
      <c r="X507" s="140"/>
      <c r="Y507" s="140"/>
      <c r="Z507" s="140"/>
      <c r="AA507" s="74">
        <f>SUM(AA57,AA59,AA80,AA81,AA89,AA112,AA113,AA114,AA121,AA125:AA126,AA138:AA139,AA144,AA193:AA193,AA195:AA196,AA252:AA253,AA254,AA262,AA272,AA349:AA350,AA355,AA389:AA389,AA391,AA440,AA441:AA442,AA467:AA468,AA478,AA502:AA503)</f>
        <v>326206.4</v>
      </c>
      <c r="AB507" s="140"/>
      <c r="AC507" s="140"/>
      <c r="AD507" s="140"/>
      <c r="AE507" s="77"/>
    </row>
    <row r="508" spans="1:30" s="141" customFormat="1" ht="30" customHeight="1">
      <c r="A508" s="71"/>
      <c r="B508" s="72" t="s">
        <v>360</v>
      </c>
      <c r="C508" s="71">
        <f>SUM(C58,C60,C61,C82,C83,C90,C91,C194,C263,C264,C273,C274,C283:C284,C309:C312,C319,C320:C321,C351,C352:C354,C390,C392,C469,C479:C480,C487:C487,C488,C504)</f>
        <v>84</v>
      </c>
      <c r="D508" s="71"/>
      <c r="E508" s="71"/>
      <c r="F508" s="71"/>
      <c r="G508" s="71"/>
      <c r="H508" s="71">
        <f aca="true" t="shared" si="164" ref="H508:AA508">SUM(H58,H60,H61,H82,H83,H90,H91,H194,H263,H264,H273,H274,H283:H284,H309:H312,H319,H320:H321,H351,H352:H354,H390,H392,H469,H479:H480,H487:H487,H488,H504)</f>
        <v>396</v>
      </c>
      <c r="I508" s="71"/>
      <c r="J508" s="71">
        <f t="shared" si="164"/>
        <v>6214</v>
      </c>
      <c r="K508" s="73">
        <f t="shared" si="164"/>
        <v>212122.4</v>
      </c>
      <c r="L508" s="73">
        <f t="shared" si="164"/>
        <v>377121.39000000013</v>
      </c>
      <c r="M508" s="73">
        <f t="shared" si="164"/>
        <v>400323.40000000014</v>
      </c>
      <c r="N508" s="73">
        <f t="shared" si="164"/>
        <v>434458.886923077</v>
      </c>
      <c r="O508" s="73">
        <f t="shared" si="164"/>
        <v>474160.53</v>
      </c>
      <c r="P508" s="73">
        <f t="shared" si="164"/>
        <v>1875653.4</v>
      </c>
      <c r="Q508" s="71"/>
      <c r="R508" s="73">
        <f t="shared" si="164"/>
        <v>119918.86</v>
      </c>
      <c r="S508" s="73">
        <f t="shared" si="164"/>
        <v>34028.799999999996</v>
      </c>
      <c r="T508" s="73">
        <f t="shared" si="164"/>
        <v>26695.56692307692</v>
      </c>
      <c r="U508" s="73">
        <f t="shared" si="164"/>
        <v>30641.93</v>
      </c>
      <c r="V508" s="73">
        <f t="shared" si="164"/>
        <v>60891.69999999999</v>
      </c>
      <c r="W508" s="73">
        <f t="shared" si="164"/>
        <v>8880.710000000001</v>
      </c>
      <c r="X508" s="71"/>
      <c r="Y508" s="71"/>
      <c r="Z508" s="71"/>
      <c r="AA508" s="73">
        <f t="shared" si="164"/>
        <v>315143.2700000001</v>
      </c>
      <c r="AB508" s="71"/>
      <c r="AC508" s="71"/>
      <c r="AD508" s="71"/>
    </row>
    <row r="509" spans="1:30" s="141" customFormat="1" ht="30" customHeight="1">
      <c r="A509" s="71" t="s">
        <v>248</v>
      </c>
      <c r="B509" s="142" t="s">
        <v>247</v>
      </c>
      <c r="C509" s="71">
        <f>SUM(C57:C58,C112,C125,C262,C350,C351,C440,C503:C504)</f>
        <v>23</v>
      </c>
      <c r="D509" s="71"/>
      <c r="E509" s="71"/>
      <c r="F509" s="71"/>
      <c r="G509" s="71"/>
      <c r="H509" s="71">
        <f>SUM(H57:H58,H112,H125,H262,H350,H351,H440,H503:H504)</f>
        <v>25</v>
      </c>
      <c r="I509" s="71"/>
      <c r="J509" s="71">
        <f>SUM(J57:J58,J112,J125,J262,J350,J351,J440,J503:J504)</f>
        <v>231</v>
      </c>
      <c r="K509" s="73">
        <f>SUM(K57:K58,K112,K125,K262,K350,K351,K440,K503:K504)</f>
        <v>6673.4</v>
      </c>
      <c r="L509" s="73">
        <f>SUM(L57:L58,L112,L125,L262,L350,L351,L440,L503:L504)</f>
        <v>8201.5</v>
      </c>
      <c r="M509" s="73">
        <f>SUM(M57:M58,M112,M125,M262,M350,M351,M440,M503:M504)</f>
        <v>8232.77</v>
      </c>
      <c r="N509" s="144">
        <f>L509+T509+U509</f>
        <v>9687.1</v>
      </c>
      <c r="O509" s="73">
        <f>SUM(O57:O58,O112,O125,O262,O350,O351,O440,O503:O504)</f>
        <v>10792.37</v>
      </c>
      <c r="P509" s="73">
        <f>SUM(P57:P58,P112,P125,P262,P350,P351,P440,P503:P504)</f>
        <v>43990</v>
      </c>
      <c r="Q509" s="73"/>
      <c r="R509" s="73">
        <f aca="true" t="shared" si="165" ref="R509:W509">SUM(R57:R58,R112,R125,R262,R350,R351,R440,R503:R504)</f>
        <v>7118.8</v>
      </c>
      <c r="S509" s="73">
        <f t="shared" si="165"/>
        <v>357.46000000000004</v>
      </c>
      <c r="T509" s="73">
        <f t="shared" si="165"/>
        <v>275</v>
      </c>
      <c r="U509" s="73">
        <f t="shared" si="165"/>
        <v>1210.6</v>
      </c>
      <c r="V509" s="73">
        <f t="shared" si="165"/>
        <v>78.1</v>
      </c>
      <c r="W509" s="73">
        <f t="shared" si="165"/>
        <v>9.4</v>
      </c>
      <c r="X509" s="71"/>
      <c r="Y509" s="71"/>
      <c r="Z509" s="71"/>
      <c r="AA509" s="73">
        <f>SUM(AA57:AA58,AA112,AA125,AA262,AA350,AA351,AA440,AA503:AA504)</f>
        <v>7908.3</v>
      </c>
      <c r="AB509" s="71"/>
      <c r="AC509" s="71"/>
      <c r="AD509" s="73"/>
    </row>
    <row r="510" spans="1:30" s="141" customFormat="1" ht="30" customHeight="1">
      <c r="A510" s="59"/>
      <c r="B510" s="143" t="s">
        <v>200</v>
      </c>
      <c r="C510" s="59">
        <f>SUM(C57,C112,C262,C350,C425,C440,C503)</f>
        <v>19</v>
      </c>
      <c r="D510" s="59"/>
      <c r="E510" s="59"/>
      <c r="F510" s="59"/>
      <c r="G510" s="59"/>
      <c r="H510" s="59">
        <f>SUM(H57,H112,H262,H350,H425,H440,H503)</f>
        <v>19</v>
      </c>
      <c r="I510" s="59"/>
      <c r="J510" s="59">
        <f>SUM(J57,J112,J262,J350,J425,J440,J503)</f>
        <v>142</v>
      </c>
      <c r="K510" s="114">
        <f>SUM(K57,K112,K262,K350,K425,K440,K503)</f>
        <v>3266.9</v>
      </c>
      <c r="L510" s="114">
        <f>SUM(L57,L112,L262,L350,L425,L440,L503)</f>
        <v>4654.000000000001</v>
      </c>
      <c r="M510" s="114">
        <f>SUM(M57,M112,M262,M350,M425,M440,M503)</f>
        <v>4628.070000000001</v>
      </c>
      <c r="N510" s="53">
        <f t="shared" si="143"/>
        <v>5549.100000000001</v>
      </c>
      <c r="O510" s="114">
        <f>SUM(O57,O112,O262,O350,O425,O440,O503)</f>
        <v>5489.75</v>
      </c>
      <c r="P510" s="114">
        <f>SUM(P57,P112,P262,P350,P425,P440,P503)</f>
        <v>19943</v>
      </c>
      <c r="Q510" s="114"/>
      <c r="R510" s="114">
        <f aca="true" t="shared" si="166" ref="R510:W510">SUM(R57,R112,R262,R350,R425,R440,R503)</f>
        <v>4603.950000000001</v>
      </c>
      <c r="S510" s="114">
        <f t="shared" si="166"/>
        <v>133.6</v>
      </c>
      <c r="T510" s="114">
        <f t="shared" si="166"/>
        <v>102.80000000000001</v>
      </c>
      <c r="U510" s="114">
        <f t="shared" si="166"/>
        <v>792.3</v>
      </c>
      <c r="V510" s="114">
        <f t="shared" si="166"/>
        <v>58.5</v>
      </c>
      <c r="W510" s="114">
        <f t="shared" si="166"/>
        <v>5.4</v>
      </c>
      <c r="X510" s="59"/>
      <c r="Y510" s="59"/>
      <c r="Z510" s="59"/>
      <c r="AA510" s="114">
        <f>SUM(AA57,AA112,AA262,AA350,AA425,AA440,AA503)</f>
        <v>5755.200000000001</v>
      </c>
      <c r="AB510" s="59"/>
      <c r="AC510" s="59"/>
      <c r="AD510" s="59"/>
    </row>
    <row r="511" spans="1:30" s="141" customFormat="1" ht="30" customHeight="1">
      <c r="A511" s="59"/>
      <c r="B511" s="143" t="s">
        <v>199</v>
      </c>
      <c r="C511" s="59">
        <f>SUM(C58,C351,C504)</f>
        <v>4</v>
      </c>
      <c r="D511" s="59"/>
      <c r="E511" s="59"/>
      <c r="F511" s="59"/>
      <c r="G511" s="59"/>
      <c r="H511" s="59">
        <f>SUM(H58,H351,H504)</f>
        <v>6</v>
      </c>
      <c r="I511" s="59"/>
      <c r="J511" s="59">
        <f>SUM(J58,J351,J504)</f>
        <v>87</v>
      </c>
      <c r="K511" s="114">
        <f>SUM(K58,K351,K504)</f>
        <v>3515.4</v>
      </c>
      <c r="L511" s="114">
        <f>SUM(L58,L351,L504)</f>
        <v>3612.6000000000004</v>
      </c>
      <c r="M511" s="114">
        <f>SUM(M58,M351,M504)</f>
        <v>3669.8</v>
      </c>
      <c r="N511" s="53">
        <f t="shared" si="143"/>
        <v>4320.200000000001</v>
      </c>
      <c r="O511" s="114">
        <f>SUM(O58,O351,O504)</f>
        <v>5452.199999999999</v>
      </c>
      <c r="P511" s="114">
        <f>SUM(P58,P351,P504)</f>
        <v>24371</v>
      </c>
      <c r="Q511" s="114"/>
      <c r="R511" s="114">
        <f aca="true" t="shared" si="167" ref="R511:W511">SUM(R58,R351,R504)</f>
        <v>2614.8</v>
      </c>
      <c r="S511" s="114">
        <f t="shared" si="167"/>
        <v>284.44000000000005</v>
      </c>
      <c r="T511" s="114">
        <f t="shared" si="167"/>
        <v>218.8</v>
      </c>
      <c r="U511" s="114">
        <f t="shared" si="167"/>
        <v>488.79999999999995</v>
      </c>
      <c r="V511" s="114">
        <f t="shared" si="167"/>
        <v>19.6</v>
      </c>
      <c r="W511" s="114">
        <f t="shared" si="167"/>
        <v>4</v>
      </c>
      <c r="X511" s="114"/>
      <c r="Y511" s="114"/>
      <c r="Z511" s="114"/>
      <c r="AA511" s="114">
        <f>SUM(AA58,AA351,AA504)</f>
        <v>2060.2</v>
      </c>
      <c r="AB511" s="114"/>
      <c r="AC511" s="114"/>
      <c r="AD511" s="114"/>
    </row>
    <row r="512" spans="1:30" s="141" customFormat="1" ht="30" customHeight="1">
      <c r="A512" s="71" t="s">
        <v>249</v>
      </c>
      <c r="B512" s="142" t="s">
        <v>279</v>
      </c>
      <c r="C512" s="71">
        <f>SUM(C59,C80,C89,C113,C121,C144,C193,C252,C272,C349,C389,C441,C467,C478,C502)</f>
        <v>227</v>
      </c>
      <c r="D512" s="71"/>
      <c r="E512" s="71"/>
      <c r="F512" s="71"/>
      <c r="G512" s="71"/>
      <c r="H512" s="71">
        <f>SUM(H59,H80,H89,H113,H121,H144,H193,H252,H272,H349,H389,H441,H467,H478,H502)</f>
        <v>487</v>
      </c>
      <c r="I512" s="71"/>
      <c r="J512" s="71">
        <f aca="true" t="shared" si="168" ref="J512:P512">SUM(J59,J80,J89,J113,J121,J144,J193,J252,J272,J349,J389,J441,J467,J478,J502)</f>
        <v>3409</v>
      </c>
      <c r="K512" s="73">
        <f t="shared" si="168"/>
        <v>99989.09999999999</v>
      </c>
      <c r="L512" s="73">
        <f t="shared" si="168"/>
        <v>178197</v>
      </c>
      <c r="M512" s="73">
        <f t="shared" si="168"/>
        <v>187392.4</v>
      </c>
      <c r="N512" s="73">
        <f t="shared" si="168"/>
        <v>211866.29230769232</v>
      </c>
      <c r="O512" s="73">
        <f t="shared" si="168"/>
        <v>225508.12000000002</v>
      </c>
      <c r="P512" s="73">
        <f t="shared" si="168"/>
        <v>702865.5</v>
      </c>
      <c r="Q512" s="71"/>
      <c r="R512" s="73">
        <f aca="true" t="shared" si="169" ref="R512:W512">SUM(R59,R80,R89,R113,R121,R144,R193,R252,R272,R349,R389,R441,R467,R478,R502)</f>
        <v>155917.65000000005</v>
      </c>
      <c r="S512" s="73">
        <f t="shared" si="169"/>
        <v>19535.270000000004</v>
      </c>
      <c r="T512" s="73">
        <f t="shared" si="169"/>
        <v>15009.692307692309</v>
      </c>
      <c r="U512" s="73">
        <f t="shared" si="169"/>
        <v>18659.600000000002</v>
      </c>
      <c r="V512" s="73">
        <f t="shared" si="169"/>
        <v>7689.4000000000015</v>
      </c>
      <c r="W512" s="73">
        <f t="shared" si="169"/>
        <v>1443</v>
      </c>
      <c r="X512" s="71"/>
      <c r="Y512" s="71"/>
      <c r="Z512" s="71"/>
      <c r="AA512" s="73">
        <f>SUM(AA59,AA80,AA89,AA113,AA121,AA144,AA193,AA252,AA272,AA349,AA389,AA441,AA467,AA478,AA502)</f>
        <v>265696.8</v>
      </c>
      <c r="AB512" s="71"/>
      <c r="AC512" s="71"/>
      <c r="AD512" s="71"/>
    </row>
    <row r="513" spans="1:30" s="141" customFormat="1" ht="30" customHeight="1">
      <c r="A513" s="59"/>
      <c r="B513" s="143" t="s">
        <v>200</v>
      </c>
      <c r="C513" s="59">
        <f>SUM(C59,C80,C89,C113,C121,C144,C193,C252,C272,C349,C389,C441,C467,C478,C502)</f>
        <v>227</v>
      </c>
      <c r="D513" s="59"/>
      <c r="E513" s="59"/>
      <c r="F513" s="59"/>
      <c r="G513" s="59"/>
      <c r="H513" s="59">
        <f>SUM(H59,H80,H89,H113,H121,H144,H193,H252,H272,H349,H389,H441,H467,H478,H502)</f>
        <v>487</v>
      </c>
      <c r="I513" s="59"/>
      <c r="J513" s="59">
        <f>SUM(J59,J80,J89,J113,J121,J144,J193,J252,J272,J349,J389,J441,J467,J478,J502)</f>
        <v>3409</v>
      </c>
      <c r="K513" s="114">
        <f>SUM(K59,K80,K89,K113,K121,K144,K193,K252,K272,K349,K389,K441,K467,K478,K502)</f>
        <v>99989.09999999999</v>
      </c>
      <c r="L513" s="114">
        <f>SUM(L59,L80,L89,L113,L121,L144,L193,L252,L272,L349,L389,L441,L467,L478,L502)</f>
        <v>178197</v>
      </c>
      <c r="M513" s="114">
        <f>SUM(M59,M80,M89,M113,M121,M144,M193,M252,M272,M349,M389,M441,M467,M478,M502)</f>
        <v>187392.4</v>
      </c>
      <c r="N513" s="53">
        <f t="shared" si="143"/>
        <v>211866.29230769232</v>
      </c>
      <c r="O513" s="114">
        <f>SUM(O59,O80,O89,O113,O121,O144,O193,O252,O272,O349,O389,O441,O467,O478,O502)</f>
        <v>225508.12000000002</v>
      </c>
      <c r="P513" s="114">
        <f>SUM(P59,P80,P89,P113,P121,P144,P193,P252,P272,P349,P389,P441,P467,P478,P502)</f>
        <v>702865.5</v>
      </c>
      <c r="Q513" s="59"/>
      <c r="R513" s="114">
        <f aca="true" t="shared" si="170" ref="R513:W513">SUM(R59,R80,R89,R113,R121,R144,R193,R252,R272,R349,R389,R441,R467,R478,R502)</f>
        <v>155917.65000000005</v>
      </c>
      <c r="S513" s="114">
        <f t="shared" si="170"/>
        <v>19535.270000000004</v>
      </c>
      <c r="T513" s="114">
        <f t="shared" si="170"/>
        <v>15009.692307692309</v>
      </c>
      <c r="U513" s="114">
        <f t="shared" si="170"/>
        <v>18659.600000000002</v>
      </c>
      <c r="V513" s="114">
        <f t="shared" si="170"/>
        <v>7689.4000000000015</v>
      </c>
      <c r="W513" s="114">
        <f t="shared" si="170"/>
        <v>1443</v>
      </c>
      <c r="X513" s="59"/>
      <c r="Y513" s="59"/>
      <c r="Z513" s="59"/>
      <c r="AA513" s="114">
        <f>SUM(AA59,AA80,AA89,AA113,AA121,AA144,AA193,AA252,AA272,AA349,AA389,AA441,AA467,AA478,AA502)</f>
        <v>265696.8</v>
      </c>
      <c r="AB513" s="71"/>
      <c r="AC513" s="71"/>
      <c r="AD513" s="71"/>
    </row>
    <row r="514" spans="1:30" s="141" customFormat="1" ht="30" customHeight="1">
      <c r="A514" s="71" t="s">
        <v>250</v>
      </c>
      <c r="B514" s="142" t="s">
        <v>196</v>
      </c>
      <c r="C514" s="71">
        <f>SUM(C82,C90,C114,C126,C263,C273,C309,C321,C352,C480)</f>
        <v>18</v>
      </c>
      <c r="D514" s="71"/>
      <c r="E514" s="71"/>
      <c r="F514" s="71"/>
      <c r="G514" s="71"/>
      <c r="H514" s="71">
        <f>SUM(H82,H90,H114,H126,H263,H273,H309,H321,H352,H480)</f>
        <v>71</v>
      </c>
      <c r="I514" s="73"/>
      <c r="J514" s="71">
        <f aca="true" t="shared" si="171" ref="J514:P514">SUM(J82,J90,J114,J126,J263,J273,J309,J321,J352,J480)</f>
        <v>1643</v>
      </c>
      <c r="K514" s="73">
        <f t="shared" si="171"/>
        <v>52465</v>
      </c>
      <c r="L514" s="73">
        <f t="shared" si="171"/>
        <v>96949</v>
      </c>
      <c r="M514" s="73">
        <f t="shared" si="171"/>
        <v>104973.09999999999</v>
      </c>
      <c r="N514" s="73">
        <f t="shared" si="171"/>
        <v>110980.42307692308</v>
      </c>
      <c r="O514" s="73">
        <f t="shared" si="171"/>
        <v>122399.49</v>
      </c>
      <c r="P514" s="73">
        <f t="shared" si="171"/>
        <v>482428</v>
      </c>
      <c r="Q514" s="73"/>
      <c r="R514" s="73">
        <f aca="true" t="shared" si="172" ref="R514:W514">SUM(R82,R90,R114,R126,R263,R273,R309,R321,R352,R480)</f>
        <v>19867.09</v>
      </c>
      <c r="S514" s="73">
        <f t="shared" si="172"/>
        <v>6754.240000000001</v>
      </c>
      <c r="T514" s="73">
        <f t="shared" si="172"/>
        <v>5195.523076923077</v>
      </c>
      <c r="U514" s="73">
        <f t="shared" si="172"/>
        <v>8835.900000000001</v>
      </c>
      <c r="V514" s="73">
        <f t="shared" si="172"/>
        <v>51383.899999999994</v>
      </c>
      <c r="W514" s="73">
        <f t="shared" si="172"/>
        <v>1421.3700000000001</v>
      </c>
      <c r="X514" s="73"/>
      <c r="Y514" s="73"/>
      <c r="Z514" s="73"/>
      <c r="AA514" s="73">
        <f>SUM(AA82,AA90,AA114,AA126,AA263,AA273,AA309,AA321,AA352,AA480)</f>
        <v>80503.61</v>
      </c>
      <c r="AB514" s="73"/>
      <c r="AC514" s="73"/>
      <c r="AD514" s="73"/>
    </row>
    <row r="515" spans="1:30" s="141" customFormat="1" ht="30" customHeight="1">
      <c r="A515" s="59"/>
      <c r="B515" s="143" t="s">
        <v>200</v>
      </c>
      <c r="C515" s="59">
        <f>SUM(C114,C126,)</f>
        <v>6</v>
      </c>
      <c r="D515" s="59"/>
      <c r="E515" s="59"/>
      <c r="F515" s="59"/>
      <c r="G515" s="59"/>
      <c r="H515" s="59">
        <f>SUM(H114,H126,)</f>
        <v>6</v>
      </c>
      <c r="I515" s="59"/>
      <c r="J515" s="59">
        <f>SUM(J114,J126,)</f>
        <v>6</v>
      </c>
      <c r="K515" s="114">
        <f>SUM(K114,K126,)</f>
        <v>285.1</v>
      </c>
      <c r="L515" s="114">
        <f>SUM(L114,L126,)</f>
        <v>527.4</v>
      </c>
      <c r="M515" s="114">
        <f aca="true" t="shared" si="173" ref="M515:AA515">SUM(M114,M126,)</f>
        <v>526.4</v>
      </c>
      <c r="N515" s="53">
        <f t="shared" si="143"/>
        <v>527.4</v>
      </c>
      <c r="O515" s="114">
        <f t="shared" si="173"/>
        <v>526.4</v>
      </c>
      <c r="P515" s="114">
        <f t="shared" si="173"/>
        <v>588</v>
      </c>
      <c r="Q515" s="59"/>
      <c r="R515" s="114">
        <f t="shared" si="173"/>
        <v>618.5</v>
      </c>
      <c r="S515" s="114">
        <f t="shared" si="173"/>
        <v>0</v>
      </c>
      <c r="T515" s="114">
        <f t="shared" si="173"/>
        <v>0</v>
      </c>
      <c r="U515" s="114">
        <f t="shared" si="173"/>
        <v>0</v>
      </c>
      <c r="V515" s="114">
        <f t="shared" si="173"/>
        <v>0</v>
      </c>
      <c r="W515" s="114">
        <f t="shared" si="173"/>
        <v>0</v>
      </c>
      <c r="X515" s="59"/>
      <c r="Y515" s="59"/>
      <c r="Z515" s="59"/>
      <c r="AA515" s="114">
        <f t="shared" si="173"/>
        <v>652.65</v>
      </c>
      <c r="AB515" s="59"/>
      <c r="AC515" s="59"/>
      <c r="AD515" s="59"/>
    </row>
    <row r="516" spans="1:30" s="141" customFormat="1" ht="30" customHeight="1">
      <c r="A516" s="59"/>
      <c r="B516" s="143" t="s">
        <v>199</v>
      </c>
      <c r="C516" s="59">
        <f>SUM(C82,C90,C263,C273,C309,C321,C352,C480)</f>
        <v>12</v>
      </c>
      <c r="D516" s="59"/>
      <c r="E516" s="59"/>
      <c r="F516" s="59"/>
      <c r="G516" s="59"/>
      <c r="H516" s="59">
        <f>SUM(H82,H90,H263,H273,H309,H321,H352,H480)</f>
        <v>65</v>
      </c>
      <c r="I516" s="59"/>
      <c r="J516" s="59">
        <f aca="true" t="shared" si="174" ref="J516:P516">SUM(J82,J90,J263,J273,J309,J321,J352,J480)</f>
        <v>1637</v>
      </c>
      <c r="K516" s="59">
        <f t="shared" si="174"/>
        <v>52179.9</v>
      </c>
      <c r="L516" s="59">
        <f t="shared" si="174"/>
        <v>96421.59999999999</v>
      </c>
      <c r="M516" s="59">
        <f t="shared" si="174"/>
        <v>104446.7</v>
      </c>
      <c r="N516" s="59">
        <f t="shared" si="174"/>
        <v>110453.02307692305</v>
      </c>
      <c r="O516" s="59">
        <f t="shared" si="174"/>
        <v>121873.09000000001</v>
      </c>
      <c r="P516" s="59">
        <f t="shared" si="174"/>
        <v>481840</v>
      </c>
      <c r="Q516" s="59"/>
      <c r="R516" s="114">
        <f aca="true" t="shared" si="175" ref="R516:W516">SUM(R82,R90,R263,R273,R309,R321,R352,R480)</f>
        <v>19248.59</v>
      </c>
      <c r="S516" s="114">
        <f t="shared" si="175"/>
        <v>6754.240000000001</v>
      </c>
      <c r="T516" s="114">
        <f t="shared" si="175"/>
        <v>5195.523076923077</v>
      </c>
      <c r="U516" s="114">
        <f t="shared" si="175"/>
        <v>8835.900000000001</v>
      </c>
      <c r="V516" s="114">
        <f t="shared" si="175"/>
        <v>51383.899999999994</v>
      </c>
      <c r="W516" s="114">
        <f t="shared" si="175"/>
        <v>1421.3700000000001</v>
      </c>
      <c r="X516" s="59"/>
      <c r="Y516" s="59"/>
      <c r="Z516" s="59"/>
      <c r="AA516" s="59">
        <f>SUM(AA82,AA90,AA263,AA273,AA309,AA321,AA352,AA480)</f>
        <v>79850.95999999999</v>
      </c>
      <c r="AB516" s="59"/>
      <c r="AC516" s="59"/>
      <c r="AD516" s="59"/>
    </row>
    <row r="517" spans="1:30" s="141" customFormat="1" ht="30" customHeight="1">
      <c r="A517" s="71" t="s">
        <v>251</v>
      </c>
      <c r="B517" s="142" t="s">
        <v>309</v>
      </c>
      <c r="C517" s="71">
        <f>SUM(C81,C91,C138,C194,C283,C310,C353,C390,C479,C488)</f>
        <v>58</v>
      </c>
      <c r="D517" s="71"/>
      <c r="E517" s="71"/>
      <c r="F517" s="71"/>
      <c r="G517" s="71"/>
      <c r="H517" s="71">
        <f>SUM(H81,H91,H138,H194,H283,H310,H353,H390,H479,H488)</f>
        <v>264</v>
      </c>
      <c r="I517" s="71"/>
      <c r="J517" s="71">
        <f>SUM(J81,J91,J138,J194,J283,J310,J353,J390,J479,J488)</f>
        <v>3070</v>
      </c>
      <c r="K517" s="73">
        <f>SUM(K81,K91,K138,K194,K283,K310,K353,K390,K479,K488)</f>
        <v>108113.30000000002</v>
      </c>
      <c r="L517" s="73">
        <f>SUM(L81,L91,L138,L194,L283,L310,L353,L390,L479,L488)</f>
        <v>190512.80000000002</v>
      </c>
      <c r="M517" s="73">
        <f>SUM(M81,M91,M138,M194,M283,M310,M353,M390,M479,M488)</f>
        <v>200798.89999999997</v>
      </c>
      <c r="N517" s="144">
        <f t="shared" si="143"/>
        <v>216091.20384615386</v>
      </c>
      <c r="O517" s="73">
        <f>SUM(O81,O91,O138,O194,O283,O310,O353,O390,O479,O488)</f>
        <v>232747.20000000004</v>
      </c>
      <c r="P517" s="73">
        <f>SUM(P81,P91,P138,P194,P283,P310,P353,P390,P479,P488)</f>
        <v>913434</v>
      </c>
      <c r="Q517" s="71"/>
      <c r="R517" s="73">
        <f aca="true" t="shared" si="176" ref="R517:W517">SUM(R81,R91,R138,R194,R283,R310,R353,R390,R479,R488)</f>
        <v>76443.33</v>
      </c>
      <c r="S517" s="73">
        <f t="shared" si="176"/>
        <v>20744.44</v>
      </c>
      <c r="T517" s="73">
        <f t="shared" si="176"/>
        <v>15957.703846153847</v>
      </c>
      <c r="U517" s="73">
        <f t="shared" si="176"/>
        <v>9620.699999999999</v>
      </c>
      <c r="V517" s="73">
        <f t="shared" si="176"/>
        <v>5254</v>
      </c>
      <c r="W517" s="73">
        <f t="shared" si="176"/>
        <v>6526.740000000001</v>
      </c>
      <c r="X517" s="71"/>
      <c r="Y517" s="71"/>
      <c r="Z517" s="71"/>
      <c r="AA517" s="73">
        <f>SUM(AA81,AA91,AA138,AA194,AA283,AA310,AA353,AA390,AA479,AA488)</f>
        <v>174420.88999999998</v>
      </c>
      <c r="AB517" s="71"/>
      <c r="AC517" s="71"/>
      <c r="AD517" s="71"/>
    </row>
    <row r="518" spans="1:30" s="141" customFormat="1" ht="30" customHeight="1">
      <c r="A518" s="71"/>
      <c r="B518" s="143" t="s">
        <v>200</v>
      </c>
      <c r="C518" s="59">
        <f>SUM(C81,C138)</f>
        <v>14</v>
      </c>
      <c r="D518" s="59"/>
      <c r="E518" s="59"/>
      <c r="F518" s="59"/>
      <c r="G518" s="59"/>
      <c r="H518" s="59">
        <f aca="true" t="shared" si="177" ref="H518:AA518">SUM(H81,H138)</f>
        <v>28</v>
      </c>
      <c r="I518" s="59"/>
      <c r="J518" s="59">
        <f t="shared" si="177"/>
        <v>222</v>
      </c>
      <c r="K518" s="114">
        <f t="shared" si="177"/>
        <v>6193.799999999999</v>
      </c>
      <c r="L518" s="114">
        <f t="shared" si="177"/>
        <v>11251.300000000001</v>
      </c>
      <c r="M518" s="114">
        <f t="shared" si="177"/>
        <v>11251.300000000001</v>
      </c>
      <c r="N518" s="53">
        <f t="shared" si="143"/>
        <v>12773.2</v>
      </c>
      <c r="O518" s="114">
        <f t="shared" si="177"/>
        <v>13044.1</v>
      </c>
      <c r="P518" s="114">
        <f t="shared" si="177"/>
        <v>44498</v>
      </c>
      <c r="Q518" s="59"/>
      <c r="R518" s="114">
        <f t="shared" si="177"/>
        <v>9618.599999999999</v>
      </c>
      <c r="S518" s="114">
        <f t="shared" si="177"/>
        <v>1174.8999999999999</v>
      </c>
      <c r="T518" s="114">
        <f t="shared" si="177"/>
        <v>904</v>
      </c>
      <c r="U518" s="114">
        <f t="shared" si="177"/>
        <v>617.9</v>
      </c>
      <c r="V518" s="114">
        <f t="shared" si="177"/>
        <v>0</v>
      </c>
      <c r="W518" s="114">
        <f t="shared" si="177"/>
        <v>0</v>
      </c>
      <c r="X518" s="59"/>
      <c r="Y518" s="59"/>
      <c r="Z518" s="59"/>
      <c r="AA518" s="114">
        <f t="shared" si="177"/>
        <v>15608.249999999998</v>
      </c>
      <c r="AB518" s="59"/>
      <c r="AC518" s="59"/>
      <c r="AD518" s="59"/>
    </row>
    <row r="519" spans="1:30" s="141" customFormat="1" ht="30" customHeight="1">
      <c r="A519" s="59"/>
      <c r="B519" s="143" t="s">
        <v>199</v>
      </c>
      <c r="C519" s="59">
        <f>SUM(C91,C194,C283,C310,C353,C390,C479,C488)</f>
        <v>44</v>
      </c>
      <c r="D519" s="59"/>
      <c r="E519" s="59"/>
      <c r="F519" s="59"/>
      <c r="G519" s="59"/>
      <c r="H519" s="59">
        <f>SUM(H91,H194,H283,H310,H353,H390,H479,H488)</f>
        <v>236</v>
      </c>
      <c r="I519" s="59"/>
      <c r="J519" s="59">
        <f>SUM(J91,J194,J283,J310,J353,J390,J479,J488)</f>
        <v>2848</v>
      </c>
      <c r="K519" s="114">
        <f>SUM(K91,K194,K283,K310,K353,K390,K479,K488)</f>
        <v>101919.5</v>
      </c>
      <c r="L519" s="114">
        <f>SUM(L91,L194,L283,L310,L353,L390,L479,L488)</f>
        <v>179261.5</v>
      </c>
      <c r="M519" s="114">
        <f>SUM(M91,M194,M283,M310,M353,M390,M479,M488)</f>
        <v>189547.59999999998</v>
      </c>
      <c r="N519" s="53">
        <f t="shared" si="143"/>
        <v>203318.00384615385</v>
      </c>
      <c r="O519" s="114">
        <f>SUM(O91,O194,O283,O310,O353,O390,O479,O488)</f>
        <v>219703.1</v>
      </c>
      <c r="P519" s="114">
        <f>SUM(P91,P194,P283,P310,P353,P390,P479,P488)</f>
        <v>868936</v>
      </c>
      <c r="Q519" s="59"/>
      <c r="R519" s="114">
        <f aca="true" t="shared" si="178" ref="R519:W519">SUM(R91,R194,R283,R310,R353,R390,R479,R488)</f>
        <v>66824.73</v>
      </c>
      <c r="S519" s="114">
        <f t="shared" si="178"/>
        <v>19569.539999999997</v>
      </c>
      <c r="T519" s="114">
        <f t="shared" si="178"/>
        <v>15053.703846153847</v>
      </c>
      <c r="U519" s="114">
        <f t="shared" si="178"/>
        <v>9002.8</v>
      </c>
      <c r="V519" s="114">
        <f t="shared" si="178"/>
        <v>5254</v>
      </c>
      <c r="W519" s="114">
        <f t="shared" si="178"/>
        <v>6526.740000000001</v>
      </c>
      <c r="X519" s="59"/>
      <c r="Y519" s="59"/>
      <c r="Z519" s="59"/>
      <c r="AA519" s="114">
        <f>SUM(AA91,AA194,AA283,AA310,AA353,AA390,AA479,AA488)</f>
        <v>158812.63999999998</v>
      </c>
      <c r="AB519" s="59"/>
      <c r="AC519" s="59"/>
      <c r="AD519" s="59"/>
    </row>
    <row r="520" spans="1:30" s="141" customFormat="1" ht="30" customHeight="1">
      <c r="A520" s="71" t="s">
        <v>252</v>
      </c>
      <c r="B520" s="142" t="s">
        <v>193</v>
      </c>
      <c r="C520" s="71">
        <f>SUM(C83,C139,C195,C254,C264,C274,C284,C311,C354,C355,C391,C392,C487)</f>
        <v>37</v>
      </c>
      <c r="D520" s="71"/>
      <c r="E520" s="71"/>
      <c r="F520" s="71"/>
      <c r="G520" s="71"/>
      <c r="H520" s="71">
        <f>SUM(H83,H139,H195,H254,H264,H274,H284,H311,H354,H355,H391,H392,H487)</f>
        <v>103</v>
      </c>
      <c r="I520" s="71"/>
      <c r="J520" s="71">
        <f aca="true" t="shared" si="179" ref="J520:P520">SUM(J83,J139,J195,J254,J264,J274,J284,J311,J354,J355,J391,J392,J487)</f>
        <v>1245</v>
      </c>
      <c r="K520" s="73">
        <f t="shared" si="179"/>
        <v>41699.100000000006</v>
      </c>
      <c r="L520" s="73">
        <f t="shared" si="179"/>
        <v>73227.6</v>
      </c>
      <c r="M520" s="73">
        <f t="shared" si="179"/>
        <v>76854.79999999999</v>
      </c>
      <c r="N520" s="73">
        <f t="shared" si="179"/>
        <v>84962.33</v>
      </c>
      <c r="O520" s="73">
        <f t="shared" si="179"/>
        <v>87395.56</v>
      </c>
      <c r="P520" s="73">
        <f t="shared" si="179"/>
        <v>355231.4</v>
      </c>
      <c r="Q520" s="71"/>
      <c r="R520" s="73">
        <f aca="true" t="shared" si="180" ref="R520:W520">SUM(R83,R139,R195,R254,R264,R274,R284,R311,R354,R355,R391,R392,R487)</f>
        <v>37425.24</v>
      </c>
      <c r="S520" s="73">
        <f t="shared" si="180"/>
        <v>6616.780000000001</v>
      </c>
      <c r="T520" s="73">
        <f t="shared" si="180"/>
        <v>5089.7</v>
      </c>
      <c r="U520" s="73">
        <f t="shared" si="180"/>
        <v>6645.030000000001</v>
      </c>
      <c r="V520" s="73">
        <f t="shared" si="180"/>
        <v>3236.3999999999996</v>
      </c>
      <c r="W520" s="73">
        <f t="shared" si="180"/>
        <v>837.6</v>
      </c>
      <c r="X520" s="71"/>
      <c r="Y520" s="71"/>
      <c r="Z520" s="71"/>
      <c r="AA520" s="73">
        <f>SUM(AA83,AA139,AA195,AA254,AA264,AA274,AA284,AA311,AA354,AA355,AA391,AA392,AA487)</f>
        <v>72586.47</v>
      </c>
      <c r="AB520" s="71"/>
      <c r="AC520" s="71"/>
      <c r="AD520" s="71"/>
    </row>
    <row r="521" spans="1:30" s="141" customFormat="1" ht="30" customHeight="1">
      <c r="A521" s="59"/>
      <c r="B521" s="143" t="s">
        <v>200</v>
      </c>
      <c r="C521" s="59">
        <f>SUM(C139,C195,C254,C355,C391)</f>
        <v>22</v>
      </c>
      <c r="D521" s="59"/>
      <c r="E521" s="59"/>
      <c r="F521" s="59"/>
      <c r="G521" s="59"/>
      <c r="H521" s="59">
        <f>SUM(H139,H195,H254,H355,H391)</f>
        <v>43</v>
      </c>
      <c r="I521" s="59"/>
      <c r="J521" s="59">
        <f>SUM(J139,J195,J254,J355,J391)</f>
        <v>377</v>
      </c>
      <c r="K521" s="114">
        <f>SUM(K139,K195,K254,K355,K391)</f>
        <v>10654.399999999998</v>
      </c>
      <c r="L521" s="114">
        <f>SUM(L139,L195,L254,L355,L391)</f>
        <v>18191.7</v>
      </c>
      <c r="M521" s="114">
        <f>SUM(M139,M195,M254,M355,M391)</f>
        <v>19146.7</v>
      </c>
      <c r="N521" s="53">
        <f>L521+T521+U521</f>
        <v>21849.500000000004</v>
      </c>
      <c r="O521" s="114">
        <f>SUM(O139,O195,O254,O355,O391)</f>
        <v>23131.69</v>
      </c>
      <c r="P521" s="114">
        <f>SUM(P139,P195,P254,P355,P391)</f>
        <v>71243</v>
      </c>
      <c r="Q521" s="59"/>
      <c r="R521" s="114">
        <f aca="true" t="shared" si="181" ref="R521:W521">SUM(R139,R195,R254,R355,R391)</f>
        <v>15810.5</v>
      </c>
      <c r="S521" s="114">
        <f t="shared" si="181"/>
        <v>1903.21</v>
      </c>
      <c r="T521" s="114">
        <f t="shared" si="181"/>
        <v>1463.8999999999999</v>
      </c>
      <c r="U521" s="59">
        <f t="shared" si="181"/>
        <v>2193.9</v>
      </c>
      <c r="V521" s="59">
        <f t="shared" si="181"/>
        <v>788.4</v>
      </c>
      <c r="W521" s="59">
        <f t="shared" si="181"/>
        <v>236</v>
      </c>
      <c r="X521" s="59"/>
      <c r="Y521" s="59"/>
      <c r="Z521" s="59"/>
      <c r="AA521" s="114">
        <f>SUM(AA139,AA195,AA254,AA355,AA391)</f>
        <v>26015.750000000004</v>
      </c>
      <c r="AB521" s="59"/>
      <c r="AC521" s="59"/>
      <c r="AD521" s="59"/>
    </row>
    <row r="522" spans="1:30" s="141" customFormat="1" ht="30" customHeight="1">
      <c r="A522" s="59"/>
      <c r="B522" s="143" t="s">
        <v>199</v>
      </c>
      <c r="C522" s="59">
        <f>SUM(C83,C264,C274,C284,C311,C354,C392,C487)</f>
        <v>15</v>
      </c>
      <c r="D522" s="59"/>
      <c r="E522" s="59"/>
      <c r="F522" s="59"/>
      <c r="G522" s="59"/>
      <c r="H522" s="59">
        <f>SUM(H83,H264,H274,H284,H311,H354,H392,H487)</f>
        <v>60</v>
      </c>
      <c r="I522" s="59"/>
      <c r="J522" s="59">
        <f>SUM(J83,J264,J274,J284,J311,J354,J392,J487)</f>
        <v>868</v>
      </c>
      <c r="K522" s="114">
        <f>SUM(K83,K264,K274,K284,K311,K354,K392,K487)</f>
        <v>31044.700000000004</v>
      </c>
      <c r="L522" s="114">
        <f>SUM(L83,L264,L274,L284,L311,L354,L392,L487)</f>
        <v>55035.90000000001</v>
      </c>
      <c r="M522" s="114">
        <f>SUM(M83,M264,M274,M284,M311,M354,M392,M487)</f>
        <v>57708.1</v>
      </c>
      <c r="N522" s="53">
        <f t="shared" si="143"/>
        <v>63112.83000000001</v>
      </c>
      <c r="O522" s="114">
        <f>SUM(O83,O264,O274,O284,O311,O354,O392,O487)</f>
        <v>64263.87</v>
      </c>
      <c r="P522" s="114">
        <f>SUM(P83,P264,P274,P284,P311,P354,P392,P487)</f>
        <v>283988.4</v>
      </c>
      <c r="Q522" s="114"/>
      <c r="R522" s="114">
        <f aca="true" t="shared" si="182" ref="R522:W522">SUM(R83,R264,R274,R284,R311,R354,R392,R487)</f>
        <v>21614.74</v>
      </c>
      <c r="S522" s="114">
        <f t="shared" si="182"/>
        <v>4713.570000000001</v>
      </c>
      <c r="T522" s="114">
        <f t="shared" si="182"/>
        <v>3625.7999999999997</v>
      </c>
      <c r="U522" s="114">
        <f t="shared" si="182"/>
        <v>4451.13</v>
      </c>
      <c r="V522" s="114">
        <f t="shared" si="182"/>
        <v>2448</v>
      </c>
      <c r="W522" s="59">
        <f t="shared" si="182"/>
        <v>601.6</v>
      </c>
      <c r="X522" s="59"/>
      <c r="Y522" s="59"/>
      <c r="Z522" s="59"/>
      <c r="AA522" s="169">
        <f>SUM(AA83,AA264,AA274,AA284,AA311,AA354,AA392,AA487)</f>
        <v>46570.72</v>
      </c>
      <c r="AB522" s="59"/>
      <c r="AC522" s="59"/>
      <c r="AD522" s="59"/>
    </row>
    <row r="523" spans="1:30" s="141" customFormat="1" ht="30" customHeight="1">
      <c r="A523" s="71" t="s">
        <v>253</v>
      </c>
      <c r="B523" s="72" t="s">
        <v>195</v>
      </c>
      <c r="C523" s="71">
        <f>SUM(C196,C253,C312,C442,C468,C469)</f>
        <v>12</v>
      </c>
      <c r="D523" s="71"/>
      <c r="E523" s="71"/>
      <c r="F523" s="71"/>
      <c r="G523" s="71"/>
      <c r="H523" s="71">
        <f>SUM(H196,H253,H312,H442,H468,H469)</f>
        <v>27</v>
      </c>
      <c r="I523" s="71"/>
      <c r="J523" s="71">
        <f aca="true" t="shared" si="183" ref="J523:P523">SUM(J196,J253,J312,J442,J468,J469)</f>
        <v>262</v>
      </c>
      <c r="K523" s="73">
        <f t="shared" si="183"/>
        <v>8667.7</v>
      </c>
      <c r="L523" s="73">
        <f>SUM(L196,L253,L312,L442,L468,L469)</f>
        <v>15347.800000000001</v>
      </c>
      <c r="M523" s="73">
        <f t="shared" si="183"/>
        <v>16030</v>
      </c>
      <c r="N523" s="73">
        <f t="shared" si="183"/>
        <v>19988.440000000002</v>
      </c>
      <c r="O523" s="73">
        <f t="shared" si="183"/>
        <v>25524.15</v>
      </c>
      <c r="P523" s="73">
        <f t="shared" si="183"/>
        <v>67926</v>
      </c>
      <c r="Q523" s="71"/>
      <c r="R523" s="73">
        <f aca="true" t="shared" si="184" ref="R523:W523">SUM(R196,R253,R312,R442,R468,R469)</f>
        <v>8354.5</v>
      </c>
      <c r="S523" s="73">
        <f t="shared" si="184"/>
        <v>1762.3300000000002</v>
      </c>
      <c r="T523" s="73">
        <f t="shared" si="184"/>
        <v>1355.44</v>
      </c>
      <c r="U523" s="73">
        <f t="shared" si="184"/>
        <v>3285.2</v>
      </c>
      <c r="V523" s="73">
        <f t="shared" si="184"/>
        <v>290.1</v>
      </c>
      <c r="W523" s="73">
        <f t="shared" si="184"/>
        <v>327</v>
      </c>
      <c r="X523" s="71"/>
      <c r="Y523" s="71"/>
      <c r="Z523" s="71"/>
      <c r="AA523" s="170">
        <f>SUM(AA196,AA253,AA312,AA442,AA468,AA469)</f>
        <v>16622.25</v>
      </c>
      <c r="AB523" s="71"/>
      <c r="AC523" s="71"/>
      <c r="AD523" s="71"/>
    </row>
    <row r="524" spans="1:30" s="141" customFormat="1" ht="30" customHeight="1">
      <c r="A524" s="59"/>
      <c r="B524" s="145" t="s">
        <v>200</v>
      </c>
      <c r="C524" s="59">
        <f>SUM(C196,C253,C442,C468)</f>
        <v>9</v>
      </c>
      <c r="D524" s="59"/>
      <c r="E524" s="59"/>
      <c r="F524" s="59"/>
      <c r="G524" s="59"/>
      <c r="H524" s="59">
        <f>SUM(H196,H253,H442,H468)</f>
        <v>19</v>
      </c>
      <c r="I524" s="59"/>
      <c r="J524" s="59">
        <f>SUM(J196,J253,J442,J468)</f>
        <v>146</v>
      </c>
      <c r="K524" s="114">
        <f>SUM(K196,K253,K442,K468)</f>
        <v>4522.9</v>
      </c>
      <c r="L524" s="114">
        <f>SUM(L196,L253,L442,L468)</f>
        <v>8186.600000000001</v>
      </c>
      <c r="M524" s="114">
        <f>SUM(M196,M253,M442,M468)</f>
        <v>8541.8</v>
      </c>
      <c r="N524" s="53">
        <f t="shared" si="143"/>
        <v>10463.200000000003</v>
      </c>
      <c r="O524" s="124">
        <f>SUM(O196,O253,O442,O468)</f>
        <v>14514.24</v>
      </c>
      <c r="P524" s="114">
        <f>SUM(P196,P253,P442,P468)</f>
        <v>32301</v>
      </c>
      <c r="Q524" s="114"/>
      <c r="R524" s="114">
        <f aca="true" t="shared" si="185" ref="R524:W524">SUM(R196,R253,R442,R468)</f>
        <v>5793.8</v>
      </c>
      <c r="S524" s="114">
        <f t="shared" si="185"/>
        <v>865.41</v>
      </c>
      <c r="T524" s="114">
        <f t="shared" si="185"/>
        <v>665.5</v>
      </c>
      <c r="U524" s="114">
        <f t="shared" si="185"/>
        <v>1611.1</v>
      </c>
      <c r="V524" s="114">
        <f t="shared" si="185"/>
        <v>290.1</v>
      </c>
      <c r="W524" s="114">
        <f t="shared" si="185"/>
        <v>0</v>
      </c>
      <c r="X524" s="114"/>
      <c r="Y524" s="114"/>
      <c r="Z524" s="114"/>
      <c r="AA524" s="114">
        <f>SUM(AA196,AA253,AA442,AA468)</f>
        <v>12384.849999999999</v>
      </c>
      <c r="AB524" s="114"/>
      <c r="AC524" s="114"/>
      <c r="AD524" s="114"/>
    </row>
    <row r="525" spans="1:30" s="141" customFormat="1" ht="30" customHeight="1">
      <c r="A525" s="59"/>
      <c r="B525" s="145" t="s">
        <v>199</v>
      </c>
      <c r="C525" s="59">
        <f>SUM(C312,C469,C480)</f>
        <v>4</v>
      </c>
      <c r="D525" s="114"/>
      <c r="E525" s="114"/>
      <c r="F525" s="114"/>
      <c r="G525" s="114"/>
      <c r="H525" s="59">
        <f>SUM(H312,H469,H480)</f>
        <v>13</v>
      </c>
      <c r="I525" s="114"/>
      <c r="J525" s="59">
        <f aca="true" t="shared" si="186" ref="J525:P525">SUM(J312,J469,J480)</f>
        <v>216</v>
      </c>
      <c r="K525" s="114">
        <f t="shared" si="186"/>
        <v>6100.6</v>
      </c>
      <c r="L525" s="114">
        <f t="shared" si="186"/>
        <v>11177.1</v>
      </c>
      <c r="M525" s="114">
        <f t="shared" si="186"/>
        <v>11834.1</v>
      </c>
      <c r="N525" s="114">
        <f t="shared" si="186"/>
        <v>14169.54</v>
      </c>
      <c r="O525" s="114">
        <f t="shared" si="186"/>
        <v>17905.5</v>
      </c>
      <c r="P525" s="114">
        <f t="shared" si="186"/>
        <v>57275</v>
      </c>
      <c r="Q525" s="114"/>
      <c r="R525" s="114">
        <f aca="true" t="shared" si="187" ref="R525:W525">SUM(R312,R469,R480)</f>
        <v>3665.09</v>
      </c>
      <c r="S525" s="114">
        <f t="shared" si="187"/>
        <v>1265.3400000000001</v>
      </c>
      <c r="T525" s="114">
        <f t="shared" si="187"/>
        <v>973.34</v>
      </c>
      <c r="U525" s="114">
        <f t="shared" si="187"/>
        <v>2019.1</v>
      </c>
      <c r="V525" s="114">
        <f t="shared" si="187"/>
        <v>330</v>
      </c>
      <c r="W525" s="114">
        <f t="shared" si="187"/>
        <v>327</v>
      </c>
      <c r="X525" s="114"/>
      <c r="Y525" s="114"/>
      <c r="Z525" s="114"/>
      <c r="AA525" s="114">
        <f>SUM(AA312,AA469,AA480)</f>
        <v>7011.299999999999</v>
      </c>
      <c r="AB525" s="114"/>
      <c r="AC525" s="114"/>
      <c r="AD525" s="114"/>
    </row>
    <row r="526" spans="1:30" s="141" customFormat="1" ht="30" customHeight="1">
      <c r="A526" s="71" t="s">
        <v>280</v>
      </c>
      <c r="B526" s="142" t="s">
        <v>90</v>
      </c>
      <c r="C526" s="71">
        <f>SUM(C60)</f>
        <v>2</v>
      </c>
      <c r="D526" s="71"/>
      <c r="E526" s="71"/>
      <c r="F526" s="71"/>
      <c r="G526" s="71"/>
      <c r="H526" s="71">
        <f>SUM(H60)</f>
        <v>7</v>
      </c>
      <c r="I526" s="71"/>
      <c r="J526" s="71">
        <f>SUM(J60)</f>
        <v>214</v>
      </c>
      <c r="K526" s="73">
        <f>SUM(K60)</f>
        <v>6764.5</v>
      </c>
      <c r="L526" s="73">
        <f>L23+L24</f>
        <v>12651.39</v>
      </c>
      <c r="M526" s="73">
        <f>M23+M24</f>
        <v>13178.8</v>
      </c>
      <c r="N526" s="144">
        <f>L526+T526+U526</f>
        <v>15096.99</v>
      </c>
      <c r="O526" s="74">
        <f>O23+O24</f>
        <v>14546.1</v>
      </c>
      <c r="P526" s="73">
        <f>P23+P24</f>
        <v>61256</v>
      </c>
      <c r="Q526" s="100"/>
      <c r="R526" s="73">
        <f aca="true" t="shared" si="188" ref="R526:W526">R23+R24</f>
        <v>2367.1</v>
      </c>
      <c r="S526" s="73">
        <f t="shared" si="188"/>
        <v>422</v>
      </c>
      <c r="T526" s="73">
        <f t="shared" si="188"/>
        <v>844</v>
      </c>
      <c r="U526" s="73">
        <f t="shared" si="188"/>
        <v>1601.6000000000001</v>
      </c>
      <c r="V526" s="73">
        <f t="shared" si="188"/>
        <v>536.7</v>
      </c>
      <c r="W526" s="73">
        <f t="shared" si="188"/>
        <v>0</v>
      </c>
      <c r="X526" s="59"/>
      <c r="Y526" s="100"/>
      <c r="Z526" s="100"/>
      <c r="AA526" s="73">
        <f>AA23+AA24</f>
        <v>8110</v>
      </c>
      <c r="AB526" s="100"/>
      <c r="AC526" s="100"/>
      <c r="AD526" s="100"/>
    </row>
    <row r="527" spans="1:30" s="141" customFormat="1" ht="30" customHeight="1">
      <c r="A527" s="59"/>
      <c r="B527" s="143" t="s">
        <v>199</v>
      </c>
      <c r="C527" s="59">
        <f>SUM(C60)</f>
        <v>2</v>
      </c>
      <c r="D527" s="59"/>
      <c r="E527" s="59"/>
      <c r="F527" s="59"/>
      <c r="G527" s="59"/>
      <c r="H527" s="59">
        <f aca="true" t="shared" si="189" ref="H527:R527">H23+H24</f>
        <v>7</v>
      </c>
      <c r="I527" s="59"/>
      <c r="J527" s="59">
        <f t="shared" si="189"/>
        <v>214</v>
      </c>
      <c r="K527" s="114">
        <f t="shared" si="189"/>
        <v>6764.5</v>
      </c>
      <c r="L527" s="114">
        <f t="shared" si="189"/>
        <v>12651.39</v>
      </c>
      <c r="M527" s="114">
        <f>M23+M24</f>
        <v>13178.8</v>
      </c>
      <c r="N527" s="53">
        <f t="shared" si="143"/>
        <v>15096.99</v>
      </c>
      <c r="O527" s="124">
        <f>O23+O24</f>
        <v>14546.1</v>
      </c>
      <c r="P527" s="114">
        <f t="shared" si="189"/>
        <v>61256</v>
      </c>
      <c r="Q527" s="59"/>
      <c r="R527" s="114">
        <f t="shared" si="189"/>
        <v>2367.1</v>
      </c>
      <c r="S527" s="114">
        <f>S23+S24</f>
        <v>422</v>
      </c>
      <c r="T527" s="114">
        <f>T23+T24</f>
        <v>844</v>
      </c>
      <c r="U527" s="114">
        <f>U23+U24</f>
        <v>1601.6000000000001</v>
      </c>
      <c r="V527" s="114">
        <f>V23+V24</f>
        <v>536.7</v>
      </c>
      <c r="W527" s="114">
        <f>W23+W24</f>
        <v>0</v>
      </c>
      <c r="X527" s="59"/>
      <c r="Y527" s="59"/>
      <c r="Z527" s="59"/>
      <c r="AA527" s="114">
        <f>AA23+AA24</f>
        <v>8110</v>
      </c>
      <c r="AB527" s="59"/>
      <c r="AC527" s="59"/>
      <c r="AD527" s="59"/>
    </row>
    <row r="528" spans="1:30" s="141" customFormat="1" ht="30" customHeight="1">
      <c r="A528" s="71" t="s">
        <v>281</v>
      </c>
      <c r="B528" s="142" t="s">
        <v>194</v>
      </c>
      <c r="C528" s="71">
        <f>SUM(C51)</f>
        <v>1</v>
      </c>
      <c r="D528" s="71"/>
      <c r="E528" s="71"/>
      <c r="F528" s="71"/>
      <c r="G528" s="71"/>
      <c r="H528" s="71">
        <f>SUM(H51)</f>
        <v>4</v>
      </c>
      <c r="I528" s="71"/>
      <c r="J528" s="71">
        <f aca="true" t="shared" si="190" ref="J528:P528">SUM(J51)</f>
        <v>60</v>
      </c>
      <c r="K528" s="73">
        <f t="shared" si="190"/>
        <v>1824.1</v>
      </c>
      <c r="L528" s="73">
        <f t="shared" si="190"/>
        <v>3652.3</v>
      </c>
      <c r="M528" s="73">
        <f>SUM(M51)</f>
        <v>3871.8</v>
      </c>
      <c r="N528" s="144">
        <f>L528+T528+U528</f>
        <v>4179.400000000001</v>
      </c>
      <c r="O528" s="74">
        <f>SUM(O51)</f>
        <v>4341.4</v>
      </c>
      <c r="P528" s="73">
        <f t="shared" si="190"/>
        <v>18917</v>
      </c>
      <c r="Q528" s="71"/>
      <c r="R528" s="73">
        <f aca="true" t="shared" si="191" ref="R528:W528">SUM(R51)</f>
        <v>1342.7</v>
      </c>
      <c r="S528" s="73">
        <f t="shared" si="191"/>
        <v>285.3</v>
      </c>
      <c r="T528" s="73">
        <f t="shared" si="191"/>
        <v>219.5</v>
      </c>
      <c r="U528" s="73">
        <f t="shared" si="191"/>
        <v>307.6</v>
      </c>
      <c r="V528" s="73">
        <f t="shared" si="191"/>
        <v>162</v>
      </c>
      <c r="W528" s="73">
        <f t="shared" si="191"/>
        <v>0</v>
      </c>
      <c r="X528" s="59"/>
      <c r="Y528" s="71"/>
      <c r="Z528" s="71"/>
      <c r="AA528" s="73">
        <f>SUM(AA51)</f>
        <v>7251.2</v>
      </c>
      <c r="AB528" s="71"/>
      <c r="AC528" s="71"/>
      <c r="AD528" s="71"/>
    </row>
    <row r="529" spans="1:30" s="141" customFormat="1" ht="30" customHeight="1">
      <c r="A529" s="146"/>
      <c r="B529" s="143" t="s">
        <v>199</v>
      </c>
      <c r="C529" s="59">
        <f>SUM(C51)</f>
        <v>1</v>
      </c>
      <c r="D529" s="59"/>
      <c r="E529" s="59"/>
      <c r="F529" s="59"/>
      <c r="G529" s="59"/>
      <c r="H529" s="59">
        <f aca="true" t="shared" si="192" ref="H529:R529">SUM(H51)</f>
        <v>4</v>
      </c>
      <c r="I529" s="59"/>
      <c r="J529" s="59">
        <f t="shared" si="192"/>
        <v>60</v>
      </c>
      <c r="K529" s="114">
        <f t="shared" si="192"/>
        <v>1824.1</v>
      </c>
      <c r="L529" s="114">
        <f t="shared" si="192"/>
        <v>3652.3</v>
      </c>
      <c r="M529" s="114">
        <f>SUM(M51)</f>
        <v>3871.8</v>
      </c>
      <c r="N529" s="53">
        <f t="shared" si="143"/>
        <v>4179.400000000001</v>
      </c>
      <c r="O529" s="124">
        <f>SUM(O51)</f>
        <v>4341.4</v>
      </c>
      <c r="P529" s="114">
        <f t="shared" si="192"/>
        <v>18917</v>
      </c>
      <c r="Q529" s="59"/>
      <c r="R529" s="114">
        <f t="shared" si="192"/>
        <v>1342.7</v>
      </c>
      <c r="S529" s="114">
        <f>SUM(S51)</f>
        <v>285.3</v>
      </c>
      <c r="T529" s="114">
        <f>SUM(T51)</f>
        <v>219.5</v>
      </c>
      <c r="U529" s="114">
        <f>SUM(U51)</f>
        <v>307.6</v>
      </c>
      <c r="V529" s="114">
        <f>SUM(V51)</f>
        <v>162</v>
      </c>
      <c r="W529" s="114">
        <f>SUM(W51)</f>
        <v>0</v>
      </c>
      <c r="X529" s="100"/>
      <c r="Y529" s="59"/>
      <c r="Z529" s="59"/>
      <c r="AA529" s="114">
        <f>SUM(AA51)</f>
        <v>7251.2</v>
      </c>
      <c r="AB529" s="59"/>
      <c r="AC529" s="59"/>
      <c r="AD529" s="59"/>
    </row>
    <row r="530" spans="1:30" s="141" customFormat="1" ht="30" customHeight="1">
      <c r="A530" s="71" t="s">
        <v>282</v>
      </c>
      <c r="B530" s="142" t="s">
        <v>274</v>
      </c>
      <c r="C530" s="71">
        <f>SUM(C314)</f>
        <v>1</v>
      </c>
      <c r="D530" s="59"/>
      <c r="E530" s="59"/>
      <c r="F530" s="59"/>
      <c r="G530" s="59"/>
      <c r="H530" s="71">
        <f aca="true" t="shared" si="193" ref="H530:AA530">SUM(H314)</f>
        <v>5</v>
      </c>
      <c r="I530" s="73"/>
      <c r="J530" s="71">
        <f t="shared" si="193"/>
        <v>170</v>
      </c>
      <c r="K530" s="73">
        <f t="shared" si="193"/>
        <v>4409.9</v>
      </c>
      <c r="L530" s="73">
        <f t="shared" si="193"/>
        <v>8583.4</v>
      </c>
      <c r="M530" s="73">
        <f t="shared" si="193"/>
        <v>9005.5</v>
      </c>
      <c r="N530" s="144">
        <f>L530+T530+U530</f>
        <v>10786.699999999999</v>
      </c>
      <c r="O530" s="73">
        <f t="shared" si="193"/>
        <v>14339.39</v>
      </c>
      <c r="P530" s="73">
        <f t="shared" si="193"/>
        <v>43531</v>
      </c>
      <c r="Q530" s="73"/>
      <c r="R530" s="73">
        <f t="shared" si="193"/>
        <v>1296.1</v>
      </c>
      <c r="S530" s="73">
        <f t="shared" si="193"/>
        <v>502.19000000000005</v>
      </c>
      <c r="T530" s="73">
        <f t="shared" si="193"/>
        <v>386.29999999999995</v>
      </c>
      <c r="U530" s="73">
        <f t="shared" si="193"/>
        <v>1817</v>
      </c>
      <c r="V530" s="73">
        <f t="shared" si="193"/>
        <v>422.1</v>
      </c>
      <c r="W530" s="73">
        <f t="shared" si="193"/>
        <v>0</v>
      </c>
      <c r="X530" s="59"/>
      <c r="Y530" s="73"/>
      <c r="Z530" s="73"/>
      <c r="AA530" s="73">
        <f t="shared" si="193"/>
        <v>4460.47</v>
      </c>
      <c r="AB530" s="59"/>
      <c r="AC530" s="59"/>
      <c r="AD530" s="59"/>
    </row>
    <row r="531" spans="1:30" s="149" customFormat="1" ht="30" customHeight="1">
      <c r="A531" s="71"/>
      <c r="B531" s="143" t="s">
        <v>199</v>
      </c>
      <c r="C531" s="59">
        <f>C530</f>
        <v>1</v>
      </c>
      <c r="D531" s="59"/>
      <c r="E531" s="59"/>
      <c r="F531" s="59"/>
      <c r="G531" s="59"/>
      <c r="H531" s="59">
        <f>H530</f>
        <v>5</v>
      </c>
      <c r="I531" s="59"/>
      <c r="J531" s="59">
        <f aca="true" t="shared" si="194" ref="J531:P531">J530</f>
        <v>170</v>
      </c>
      <c r="K531" s="114">
        <f t="shared" si="194"/>
        <v>4409.9</v>
      </c>
      <c r="L531" s="114">
        <f t="shared" si="194"/>
        <v>8583.4</v>
      </c>
      <c r="M531" s="114">
        <f t="shared" si="194"/>
        <v>9005.5</v>
      </c>
      <c r="N531" s="53">
        <f t="shared" si="143"/>
        <v>10786.699999999999</v>
      </c>
      <c r="O531" s="114">
        <f t="shared" si="194"/>
        <v>14339.39</v>
      </c>
      <c r="P531" s="114">
        <f t="shared" si="194"/>
        <v>43531</v>
      </c>
      <c r="Q531" s="59"/>
      <c r="R531" s="114">
        <f aca="true" t="shared" si="195" ref="R531:W531">R530</f>
        <v>1296.1</v>
      </c>
      <c r="S531" s="114">
        <f t="shared" si="195"/>
        <v>502.19000000000005</v>
      </c>
      <c r="T531" s="114">
        <f t="shared" si="195"/>
        <v>386.29999999999995</v>
      </c>
      <c r="U531" s="114">
        <f t="shared" si="195"/>
        <v>1817</v>
      </c>
      <c r="V531" s="114">
        <f t="shared" si="195"/>
        <v>422.1</v>
      </c>
      <c r="W531" s="114">
        <f t="shared" si="195"/>
        <v>0</v>
      </c>
      <c r="X531" s="100"/>
      <c r="Y531" s="59"/>
      <c r="Z531" s="59"/>
      <c r="AA531" s="114">
        <f>AA530</f>
        <v>4460.47</v>
      </c>
      <c r="AB531" s="59"/>
      <c r="AC531" s="59"/>
      <c r="AD531" s="59"/>
    </row>
    <row r="532" spans="1:30" s="149" customFormat="1" ht="30" customHeight="1">
      <c r="A532" s="71">
        <v>10</v>
      </c>
      <c r="B532" s="142" t="s">
        <v>351</v>
      </c>
      <c r="C532" s="71">
        <f>SUM(C319)</f>
        <v>2</v>
      </c>
      <c r="D532" s="71"/>
      <c r="E532" s="71"/>
      <c r="F532" s="71"/>
      <c r="G532" s="71"/>
      <c r="H532" s="71">
        <f aca="true" t="shared" si="196" ref="H532:AD532">SUM(H319)</f>
        <v>5</v>
      </c>
      <c r="I532" s="71"/>
      <c r="J532" s="71">
        <f>SUM(J319)</f>
        <v>214</v>
      </c>
      <c r="K532" s="73">
        <f t="shared" si="196"/>
        <v>6319.6</v>
      </c>
      <c r="L532" s="73">
        <f t="shared" si="196"/>
        <v>10741.5</v>
      </c>
      <c r="M532" s="73">
        <f t="shared" si="196"/>
        <v>11406.9</v>
      </c>
      <c r="N532" s="73">
        <f t="shared" si="196"/>
        <v>13666.5</v>
      </c>
      <c r="O532" s="73">
        <f t="shared" si="196"/>
        <v>18631.47</v>
      </c>
      <c r="P532" s="73">
        <f t="shared" si="196"/>
        <v>57189</v>
      </c>
      <c r="Q532" s="71"/>
      <c r="R532" s="71">
        <f t="shared" si="196"/>
        <v>2049.3999999999996</v>
      </c>
      <c r="S532" s="71">
        <f t="shared" si="196"/>
        <v>600.6</v>
      </c>
      <c r="T532" s="71">
        <f t="shared" si="196"/>
        <v>462</v>
      </c>
      <c r="U532" s="71">
        <f t="shared" si="196"/>
        <v>2463</v>
      </c>
      <c r="V532" s="71">
        <f t="shared" si="196"/>
        <v>665.4</v>
      </c>
      <c r="W532" s="73">
        <f t="shared" si="196"/>
        <v>0</v>
      </c>
      <c r="X532" s="71"/>
      <c r="Y532" s="71"/>
      <c r="Z532" s="71"/>
      <c r="AA532" s="71">
        <f t="shared" si="196"/>
        <v>3789.6800000000003</v>
      </c>
      <c r="AB532" s="71">
        <f t="shared" si="196"/>
        <v>0</v>
      </c>
      <c r="AC532" s="71">
        <f t="shared" si="196"/>
        <v>0</v>
      </c>
      <c r="AD532" s="71">
        <f t="shared" si="196"/>
        <v>0</v>
      </c>
    </row>
    <row r="533" spans="1:30" s="149" customFormat="1" ht="30" customHeight="1">
      <c r="A533" s="71"/>
      <c r="B533" s="143" t="s">
        <v>199</v>
      </c>
      <c r="C533" s="59">
        <f>SUM(C319)</f>
        <v>2</v>
      </c>
      <c r="D533" s="59"/>
      <c r="E533" s="59"/>
      <c r="F533" s="59"/>
      <c r="G533" s="59"/>
      <c r="H533" s="59">
        <f aca="true" t="shared" si="197" ref="H533:AD533">SUM(H319)</f>
        <v>5</v>
      </c>
      <c r="I533" s="59"/>
      <c r="J533" s="59">
        <f t="shared" si="197"/>
        <v>214</v>
      </c>
      <c r="K533" s="114">
        <f t="shared" si="197"/>
        <v>6319.6</v>
      </c>
      <c r="L533" s="114">
        <f t="shared" si="197"/>
        <v>10741.5</v>
      </c>
      <c r="M533" s="114">
        <f t="shared" si="197"/>
        <v>11406.9</v>
      </c>
      <c r="N533" s="114">
        <f t="shared" si="197"/>
        <v>13666.5</v>
      </c>
      <c r="O533" s="114">
        <f t="shared" si="197"/>
        <v>18631.47</v>
      </c>
      <c r="P533" s="114">
        <f t="shared" si="197"/>
        <v>57189</v>
      </c>
      <c r="Q533" s="114"/>
      <c r="R533" s="114">
        <f t="shared" si="197"/>
        <v>2049.3999999999996</v>
      </c>
      <c r="S533" s="114">
        <f t="shared" si="197"/>
        <v>600.6</v>
      </c>
      <c r="T533" s="114">
        <f t="shared" si="197"/>
        <v>462</v>
      </c>
      <c r="U533" s="114">
        <f t="shared" si="197"/>
        <v>2463</v>
      </c>
      <c r="V533" s="114">
        <f t="shared" si="197"/>
        <v>665.4</v>
      </c>
      <c r="W533" s="114">
        <f t="shared" si="197"/>
        <v>0</v>
      </c>
      <c r="X533" s="114">
        <f t="shared" si="197"/>
        <v>0</v>
      </c>
      <c r="Y533" s="114">
        <f t="shared" si="197"/>
        <v>0</v>
      </c>
      <c r="Z533" s="114">
        <f t="shared" si="197"/>
        <v>0</v>
      </c>
      <c r="AA533" s="114">
        <f t="shared" si="197"/>
        <v>3789.6800000000003</v>
      </c>
      <c r="AB533" s="114">
        <f t="shared" si="197"/>
        <v>0</v>
      </c>
      <c r="AC533" s="114">
        <f t="shared" si="197"/>
        <v>0</v>
      </c>
      <c r="AD533" s="114">
        <f t="shared" si="197"/>
        <v>0</v>
      </c>
    </row>
    <row r="534" spans="1:30" s="153" customFormat="1" ht="30" customHeight="1">
      <c r="A534" s="147"/>
      <c r="B534" s="148" t="s">
        <v>197</v>
      </c>
      <c r="C534" s="140">
        <f>SUM(C509,C512,C514,C517,C520,C523,C526,C528,C530,C532)</f>
        <v>381</v>
      </c>
      <c r="D534" s="140"/>
      <c r="E534" s="140"/>
      <c r="F534" s="140"/>
      <c r="G534" s="140"/>
      <c r="H534" s="140">
        <f aca="true" t="shared" si="198" ref="H534:AA534">SUM(H509,H512,H514,H517,H520,H523,H526,H528,H530,H532)</f>
        <v>998</v>
      </c>
      <c r="I534" s="140"/>
      <c r="J534" s="140">
        <f t="shared" si="198"/>
        <v>10518</v>
      </c>
      <c r="K534" s="74">
        <f t="shared" si="198"/>
        <v>336925.7</v>
      </c>
      <c r="L534" s="74">
        <f t="shared" si="198"/>
        <v>598064.2900000002</v>
      </c>
      <c r="M534" s="74">
        <f t="shared" si="198"/>
        <v>631744.9700000001</v>
      </c>
      <c r="N534" s="74">
        <f t="shared" si="198"/>
        <v>697305.3792307692</v>
      </c>
      <c r="O534" s="74">
        <f t="shared" si="198"/>
        <v>756225.25</v>
      </c>
      <c r="P534" s="74">
        <f t="shared" si="198"/>
        <v>2746767.9</v>
      </c>
      <c r="Q534" s="140"/>
      <c r="R534" s="74">
        <f t="shared" si="198"/>
        <v>312181.91000000003</v>
      </c>
      <c r="S534" s="74">
        <f t="shared" si="198"/>
        <v>57580.61000000001</v>
      </c>
      <c r="T534" s="74">
        <f t="shared" si="198"/>
        <v>44794.85923076923</v>
      </c>
      <c r="U534" s="74">
        <f t="shared" si="198"/>
        <v>54446.229999999996</v>
      </c>
      <c r="V534" s="74">
        <f t="shared" si="198"/>
        <v>69718.09999999999</v>
      </c>
      <c r="W534" s="74">
        <f t="shared" si="198"/>
        <v>10565.110000000002</v>
      </c>
      <c r="X534" s="140"/>
      <c r="Y534" s="140"/>
      <c r="Z534" s="140"/>
      <c r="AA534" s="74">
        <f t="shared" si="198"/>
        <v>641349.6699999999</v>
      </c>
      <c r="AB534" s="140"/>
      <c r="AC534" s="140"/>
      <c r="AD534" s="140"/>
    </row>
    <row r="535" spans="1:30" s="153" customFormat="1" ht="30" customHeight="1">
      <c r="A535" s="150"/>
      <c r="B535" s="151" t="s">
        <v>327</v>
      </c>
      <c r="C535" s="175">
        <f>SUM(C11,C14,C17,C18,C19,C22,C25,C30,C50,C52,C146,C152,C173,C177,C178,C181:C182,C227,C470)</f>
        <v>19</v>
      </c>
      <c r="D535" s="175"/>
      <c r="E535" s="175"/>
      <c r="F535" s="175"/>
      <c r="G535" s="175"/>
      <c r="H535" s="175">
        <f>SUM(H11,H14,H17,H18,H19,H22,H25,H30,H50,H52,H146,H152,H173,H177,H178,H181:H182,H227,H470)</f>
        <v>41</v>
      </c>
      <c r="I535" s="175"/>
      <c r="J535" s="175">
        <f>SUM(J11,J14,J17,J18,J19,J22,J25,J30,J50,J52,J146,J152,J173,J177,J178,J181:J182,J227,J470)</f>
        <v>249</v>
      </c>
      <c r="K535" s="171">
        <f>SUM(K11,K14,K17,K18,K19,K22,K25,K30,K50,K52,K146,K152,K173,K177,K178,K181:K182,K227,K470)</f>
        <v>7540.9000000000015</v>
      </c>
      <c r="L535" s="171">
        <f>SUM(L11,L14,L17,L18,L19,L22,L25,L30,L50,L52,L146,L152,L173,L177,L178,L181:L182,L227,L470)</f>
        <v>13547.9</v>
      </c>
      <c r="M535" s="150"/>
      <c r="N535" s="166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</row>
    <row r="536" spans="1:30" s="153" customFormat="1" ht="30" customHeight="1">
      <c r="A536" s="150"/>
      <c r="B536" s="151" t="s">
        <v>328</v>
      </c>
      <c r="C536" s="175">
        <f>SUM(C54,C78,C119,C142,C190,C249,C270,C347,C387,C438,C465)</f>
        <v>155</v>
      </c>
      <c r="D536" s="175"/>
      <c r="E536" s="175"/>
      <c r="F536" s="175"/>
      <c r="G536" s="175"/>
      <c r="H536" s="175">
        <f>SUM(H54,H78,H119,H142,H190,H249,H270,H347,H387,H438,H465)</f>
        <v>330</v>
      </c>
      <c r="I536" s="175"/>
      <c r="J536" s="175">
        <f>SUM(J54,J78,J119,J142,J190,J249,J270,J347,J387,J438,J465)</f>
        <v>2464</v>
      </c>
      <c r="K536" s="171">
        <f>SUM(K54,K78,K119,K142,K190,K249,K270,K347,K387,K438,K465)</f>
        <v>75710.4</v>
      </c>
      <c r="L536" s="171">
        <f>SUM(L54,L78,L119,L142,L190,L249,L270,L347,L387,L438,L465)</f>
        <v>136729.6</v>
      </c>
      <c r="M536" s="150"/>
      <c r="N536" s="166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</row>
    <row r="537" spans="1:30" s="153" customFormat="1" ht="30" customHeight="1">
      <c r="A537" s="150"/>
      <c r="B537" s="151"/>
      <c r="C537" s="151"/>
      <c r="D537" s="151"/>
      <c r="E537" s="151"/>
      <c r="F537" s="152"/>
      <c r="G537" s="150"/>
      <c r="H537" s="150"/>
      <c r="I537" s="150"/>
      <c r="J537" s="150"/>
      <c r="K537" s="150"/>
      <c r="L537" s="150"/>
      <c r="M537" s="150"/>
      <c r="N537" s="166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0"/>
      <c r="AD537" s="150"/>
    </row>
    <row r="538" spans="1:30" s="182" customFormat="1" ht="30" customHeight="1">
      <c r="A538" s="209" t="s">
        <v>331</v>
      </c>
      <c r="B538" s="209"/>
      <c r="C538" s="209"/>
      <c r="D538" s="209"/>
      <c r="E538" s="209"/>
      <c r="F538" s="209"/>
      <c r="G538" s="209"/>
      <c r="H538" s="209"/>
      <c r="I538" s="209"/>
      <c r="J538" s="209"/>
      <c r="K538" s="209"/>
      <c r="L538" s="209"/>
      <c r="M538" s="179"/>
      <c r="N538" s="180"/>
      <c r="O538" s="181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  <c r="AA538" s="179"/>
      <c r="AB538" s="179"/>
      <c r="AC538" s="179"/>
      <c r="AD538" s="179"/>
    </row>
    <row r="539" spans="1:30" s="182" customFormat="1" ht="30" customHeight="1">
      <c r="A539" s="210" t="s">
        <v>337</v>
      </c>
      <c r="B539" s="210"/>
      <c r="C539" s="210"/>
      <c r="D539" s="210"/>
      <c r="E539" s="210"/>
      <c r="F539" s="210"/>
      <c r="G539" s="210"/>
      <c r="H539" s="210"/>
      <c r="I539" s="210"/>
      <c r="J539" s="210"/>
      <c r="K539" s="210"/>
      <c r="L539" s="179"/>
      <c r="M539" s="179"/>
      <c r="N539" s="180"/>
      <c r="O539" s="179"/>
      <c r="P539" s="183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  <c r="AA539" s="179"/>
      <c r="AB539" s="179"/>
      <c r="AC539" s="179"/>
      <c r="AD539" s="179"/>
    </row>
    <row r="540" spans="1:30" s="182" customFormat="1" ht="30" customHeight="1">
      <c r="A540" s="210" t="s">
        <v>340</v>
      </c>
      <c r="B540" s="210"/>
      <c r="C540" s="210"/>
      <c r="D540" s="210"/>
      <c r="E540" s="210"/>
      <c r="F540" s="210"/>
      <c r="G540" s="210"/>
      <c r="H540" s="210"/>
      <c r="I540" s="210"/>
      <c r="J540" s="210"/>
      <c r="K540" s="210"/>
      <c r="L540" s="179"/>
      <c r="M540" s="179"/>
      <c r="N540" s="180"/>
      <c r="O540" s="179"/>
      <c r="P540" s="183"/>
      <c r="Q540" s="179"/>
      <c r="R540" s="179"/>
      <c r="S540" s="179"/>
      <c r="T540" s="179"/>
      <c r="U540" s="179"/>
      <c r="V540" s="179"/>
      <c r="W540" s="179"/>
      <c r="X540" s="179"/>
      <c r="Y540" s="179"/>
      <c r="Z540" s="179"/>
      <c r="AA540" s="179"/>
      <c r="AB540" s="179"/>
      <c r="AC540" s="179"/>
      <c r="AD540" s="179"/>
    </row>
    <row r="541" spans="1:30" s="182" customFormat="1" ht="30" customHeight="1">
      <c r="A541" s="210" t="s">
        <v>342</v>
      </c>
      <c r="B541" s="210"/>
      <c r="C541" s="210"/>
      <c r="D541" s="210"/>
      <c r="E541" s="210"/>
      <c r="F541" s="210"/>
      <c r="G541" s="210"/>
      <c r="H541" s="179"/>
      <c r="I541" s="179"/>
      <c r="J541" s="179"/>
      <c r="K541" s="179"/>
      <c r="L541" s="179"/>
      <c r="M541" s="179"/>
      <c r="N541" s="180"/>
      <c r="O541" s="179"/>
      <c r="P541" s="183"/>
      <c r="Q541" s="179"/>
      <c r="R541" s="184"/>
      <c r="S541" s="179"/>
      <c r="T541" s="179"/>
      <c r="U541" s="179"/>
      <c r="V541" s="179"/>
      <c r="W541" s="179"/>
      <c r="X541" s="179"/>
      <c r="Y541" s="179"/>
      <c r="Z541" s="179"/>
      <c r="AA541" s="179"/>
      <c r="AB541" s="179"/>
      <c r="AC541" s="179"/>
      <c r="AD541" s="179"/>
    </row>
    <row r="542" spans="1:30" s="182" customFormat="1" ht="30" customHeight="1">
      <c r="A542" s="177" t="s">
        <v>363</v>
      </c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9"/>
      <c r="T542" s="179"/>
      <c r="U542" s="179"/>
      <c r="V542" s="179"/>
      <c r="W542" s="179"/>
      <c r="X542" s="179"/>
      <c r="Y542" s="179"/>
      <c r="Z542" s="179"/>
      <c r="AA542" s="179"/>
      <c r="AB542" s="179"/>
      <c r="AC542" s="179"/>
      <c r="AD542" s="179"/>
    </row>
    <row r="543" spans="1:30" s="182" customFormat="1" ht="30" customHeight="1">
      <c r="A543" s="178" t="s">
        <v>367</v>
      </c>
      <c r="B543" s="177"/>
      <c r="C543" s="177"/>
      <c r="D543" s="177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9"/>
      <c r="T543" s="179"/>
      <c r="U543" s="179"/>
      <c r="V543" s="179"/>
      <c r="W543" s="179"/>
      <c r="X543" s="179"/>
      <c r="Y543" s="179"/>
      <c r="Z543" s="179"/>
      <c r="AA543" s="179"/>
      <c r="AB543" s="179"/>
      <c r="AC543" s="179"/>
      <c r="AD543" s="179"/>
    </row>
    <row r="544" spans="1:30" s="182" customFormat="1" ht="30" customHeight="1">
      <c r="A544" s="177" t="s">
        <v>364</v>
      </c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84"/>
      <c r="T544" s="179"/>
      <c r="U544" s="179"/>
      <c r="V544" s="179"/>
      <c r="W544" s="179"/>
      <c r="X544" s="179"/>
      <c r="Y544" s="179"/>
      <c r="Z544" s="179"/>
      <c r="AA544" s="179"/>
      <c r="AB544" s="179"/>
      <c r="AC544" s="179"/>
      <c r="AD544" s="179"/>
    </row>
    <row r="545" spans="1:30" s="182" customFormat="1" ht="30" customHeight="1">
      <c r="A545" s="177" t="s">
        <v>365</v>
      </c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85"/>
      <c r="T545" s="179"/>
      <c r="U545" s="179"/>
      <c r="V545" s="179"/>
      <c r="W545" s="179"/>
      <c r="X545" s="179"/>
      <c r="Y545" s="179"/>
      <c r="Z545" s="179"/>
      <c r="AA545" s="179"/>
      <c r="AB545" s="179"/>
      <c r="AC545" s="179"/>
      <c r="AD545" s="179"/>
    </row>
    <row r="546" spans="1:30" s="182" customFormat="1" ht="30" customHeight="1">
      <c r="A546" s="177" t="s">
        <v>366</v>
      </c>
      <c r="B546" s="177"/>
      <c r="C546" s="177"/>
      <c r="D546" s="177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85"/>
      <c r="T546" s="179"/>
      <c r="U546" s="179"/>
      <c r="V546" s="179"/>
      <c r="W546" s="179"/>
      <c r="X546" s="179"/>
      <c r="Y546" s="179"/>
      <c r="Z546" s="179"/>
      <c r="AA546" s="179"/>
      <c r="AB546" s="179"/>
      <c r="AC546" s="179"/>
      <c r="AD546" s="179"/>
    </row>
    <row r="547" spans="3:19" ht="30" customHeight="1">
      <c r="C547" s="167"/>
      <c r="D547" s="159"/>
      <c r="P547" s="154"/>
      <c r="Q547" s="151"/>
      <c r="S547" s="156"/>
    </row>
    <row r="548" spans="3:19" ht="30" customHeight="1">
      <c r="C548" s="167"/>
      <c r="D548" s="159"/>
      <c r="P548" s="154"/>
      <c r="S548" s="151"/>
    </row>
    <row r="549" spans="3:16" ht="30" customHeight="1">
      <c r="C549" s="167"/>
      <c r="D549" s="159"/>
      <c r="P549" s="156"/>
    </row>
    <row r="550" spans="3:16" ht="30" customHeight="1">
      <c r="C550" s="167"/>
      <c r="D550" s="159"/>
      <c r="P550" s="156"/>
    </row>
    <row r="551" spans="3:16" ht="30" customHeight="1">
      <c r="C551" s="167"/>
      <c r="D551" s="159"/>
      <c r="P551" s="156"/>
    </row>
    <row r="552" spans="3:16" ht="30" customHeight="1">
      <c r="C552" s="167"/>
      <c r="D552" s="159"/>
      <c r="P552" s="156"/>
    </row>
    <row r="553" spans="3:16" ht="30" customHeight="1">
      <c r="C553" s="167"/>
      <c r="D553" s="159"/>
      <c r="P553" s="156"/>
    </row>
    <row r="554" spans="3:16" ht="30" customHeight="1">
      <c r="C554" s="167"/>
      <c r="D554" s="159"/>
      <c r="P554" s="156"/>
    </row>
    <row r="555" spans="3:16" ht="30" customHeight="1">
      <c r="C555" s="167"/>
      <c r="D555" s="159"/>
      <c r="P555" s="156"/>
    </row>
    <row r="556" spans="3:16" ht="30" customHeight="1">
      <c r="C556" s="167"/>
      <c r="D556" s="159"/>
      <c r="P556" s="156"/>
    </row>
    <row r="557" spans="3:16" ht="30" customHeight="1">
      <c r="C557" s="167"/>
      <c r="D557" s="159"/>
      <c r="P557" s="156"/>
    </row>
    <row r="558" spans="3:16" ht="30" customHeight="1">
      <c r="C558" s="167"/>
      <c r="D558" s="159"/>
      <c r="P558" s="156"/>
    </row>
    <row r="559" ht="30" customHeight="1">
      <c r="P559" s="156"/>
    </row>
    <row r="560" ht="30" customHeight="1">
      <c r="P560" s="156"/>
    </row>
    <row r="561" ht="30" customHeight="1">
      <c r="P561" s="156"/>
    </row>
    <row r="562" ht="30" customHeight="1">
      <c r="P562" s="156"/>
    </row>
    <row r="563" spans="15:16" ht="30" customHeight="1">
      <c r="O563" s="151"/>
      <c r="P563" s="156"/>
    </row>
    <row r="564" ht="30" customHeight="1">
      <c r="P564" s="157"/>
    </row>
    <row r="565" ht="30" customHeight="1">
      <c r="P565" s="156"/>
    </row>
    <row r="566" ht="30" customHeight="1">
      <c r="P566" s="156"/>
    </row>
    <row r="567" ht="30" customHeight="1">
      <c r="P567" s="156"/>
    </row>
    <row r="569" ht="30" customHeight="1">
      <c r="O569" s="157"/>
    </row>
    <row r="570" ht="30" customHeight="1">
      <c r="O570" s="156"/>
    </row>
    <row r="573" ht="30" customHeight="1">
      <c r="O573" s="151"/>
    </row>
    <row r="574" spans="8:15" ht="30" customHeight="1">
      <c r="H574" s="176"/>
      <c r="O574" s="157"/>
    </row>
    <row r="576" ht="30" customHeight="1">
      <c r="H576" s="176"/>
    </row>
    <row r="577" ht="30" customHeight="1">
      <c r="H577" s="176"/>
    </row>
    <row r="580" ht="30" customHeight="1">
      <c r="J580" s="158"/>
    </row>
    <row r="581" ht="30" customHeight="1">
      <c r="J581" s="168"/>
    </row>
    <row r="582" ht="30" customHeight="1">
      <c r="J582" s="168"/>
    </row>
  </sheetData>
  <sheetProtection/>
  <mergeCells count="34">
    <mergeCell ref="A540:K540"/>
    <mergeCell ref="A541:G541"/>
    <mergeCell ref="AA2:AA5"/>
    <mergeCell ref="AB2:AB5"/>
    <mergeCell ref="Y2:Y5"/>
    <mergeCell ref="Z2:Z5"/>
    <mergeCell ref="J2:J5"/>
    <mergeCell ref="K2:K5"/>
    <mergeCell ref="S2:W4"/>
    <mergeCell ref="X2:X5"/>
    <mergeCell ref="Y74:Y76"/>
    <mergeCell ref="Z74:Z76"/>
    <mergeCell ref="AA74:AA76"/>
    <mergeCell ref="L2:L5"/>
    <mergeCell ref="M2:M5"/>
    <mergeCell ref="P2:P5"/>
    <mergeCell ref="Q2:R4"/>
    <mergeCell ref="A1:AD1"/>
    <mergeCell ref="A2:A5"/>
    <mergeCell ref="B2:B5"/>
    <mergeCell ref="C2:C5"/>
    <mergeCell ref="D2:D5"/>
    <mergeCell ref="E2:E5"/>
    <mergeCell ref="AC2:AC5"/>
    <mergeCell ref="AD2:AD5"/>
    <mergeCell ref="F2:F5"/>
    <mergeCell ref="G2:G5"/>
    <mergeCell ref="H2:H5"/>
    <mergeCell ref="I2:I5"/>
    <mergeCell ref="N2:N5"/>
    <mergeCell ref="O2:O5"/>
    <mergeCell ref="A538:L538"/>
    <mergeCell ref="A539:K539"/>
    <mergeCell ref="A74:A7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51"/>
  <sheetViews>
    <sheetView tabSelected="1" zoomScale="95" zoomScaleNormal="95" zoomScalePageLayoutView="0" workbookViewId="0" topLeftCell="A1">
      <pane ySplit="5" topLeftCell="A6" activePane="bottomLeft" state="frozen"/>
      <selection pane="topLeft" activeCell="A1" sqref="A1"/>
      <selection pane="bottomLeft" activeCell="K50" sqref="K50"/>
    </sheetView>
  </sheetViews>
  <sheetFormatPr defaultColWidth="9.00390625" defaultRowHeight="45" customHeight="1"/>
  <cols>
    <col min="1" max="1" width="5.25390625" style="197" customWidth="1"/>
    <col min="2" max="2" width="19.625" style="198" customWidth="1"/>
    <col min="3" max="3" width="8.00390625" style="197" customWidth="1"/>
    <col min="4" max="4" width="17.375" style="197" customWidth="1"/>
    <col min="5" max="5" width="16.375" style="195" customWidth="1"/>
    <col min="6" max="7" width="20.375" style="197" customWidth="1"/>
    <col min="8" max="8" width="27.25390625" style="197" customWidth="1"/>
    <col min="9" max="16384" width="9.125" style="197" customWidth="1"/>
  </cols>
  <sheetData>
    <row r="1" spans="1:9" s="187" customFormat="1" ht="62.25" customHeight="1">
      <c r="A1" s="239" t="s">
        <v>488</v>
      </c>
      <c r="B1" s="239"/>
      <c r="C1" s="239"/>
      <c r="D1" s="239"/>
      <c r="E1" s="239"/>
      <c r="F1" s="239"/>
      <c r="G1" s="239"/>
      <c r="H1" s="239"/>
      <c r="I1" s="202"/>
    </row>
    <row r="2" spans="1:8" s="188" customFormat="1" ht="21" customHeight="1">
      <c r="A2" s="242" t="s">
        <v>103</v>
      </c>
      <c r="B2" s="244" t="s">
        <v>104</v>
      </c>
      <c r="C2" s="246" t="s">
        <v>96</v>
      </c>
      <c r="D2" s="224" t="s">
        <v>76</v>
      </c>
      <c r="E2" s="240" t="s">
        <v>371</v>
      </c>
      <c r="F2" s="240" t="s">
        <v>372</v>
      </c>
      <c r="G2" s="240" t="s">
        <v>372</v>
      </c>
      <c r="H2" s="240" t="s">
        <v>373</v>
      </c>
    </row>
    <row r="3" spans="1:8" s="188" customFormat="1" ht="20.25" customHeight="1">
      <c r="A3" s="243"/>
      <c r="B3" s="245"/>
      <c r="C3" s="245"/>
      <c r="D3" s="225"/>
      <c r="E3" s="241"/>
      <c r="F3" s="241"/>
      <c r="G3" s="241"/>
      <c r="H3" s="241"/>
    </row>
    <row r="4" spans="1:8" s="188" customFormat="1" ht="19.5" customHeight="1">
      <c r="A4" s="243"/>
      <c r="B4" s="245"/>
      <c r="C4" s="245"/>
      <c r="D4" s="225"/>
      <c r="E4" s="241"/>
      <c r="F4" s="241"/>
      <c r="G4" s="241"/>
      <c r="H4" s="241"/>
    </row>
    <row r="5" spans="1:8" s="188" customFormat="1" ht="31.5" customHeight="1">
      <c r="A5" s="243"/>
      <c r="B5" s="245"/>
      <c r="C5" s="245"/>
      <c r="D5" s="225"/>
      <c r="E5" s="241"/>
      <c r="F5" s="241"/>
      <c r="G5" s="241"/>
      <c r="H5" s="241"/>
    </row>
    <row r="6" spans="1:8" s="191" customFormat="1" ht="23.25" customHeight="1">
      <c r="A6" s="189">
        <v>1</v>
      </c>
      <c r="B6" s="190">
        <v>2</v>
      </c>
      <c r="C6" s="189">
        <v>3</v>
      </c>
      <c r="D6" s="199">
        <v>4</v>
      </c>
      <c r="E6" s="189">
        <v>5</v>
      </c>
      <c r="F6" s="190">
        <v>6</v>
      </c>
      <c r="G6" s="190">
        <v>7</v>
      </c>
      <c r="H6" s="189">
        <v>8</v>
      </c>
    </row>
    <row r="7" spans="1:8" s="188" customFormat="1" ht="36" customHeight="1">
      <c r="A7" s="192">
        <v>1</v>
      </c>
      <c r="B7" s="193" t="s">
        <v>6</v>
      </c>
      <c r="C7" s="192">
        <v>54</v>
      </c>
      <c r="D7" s="200" t="s">
        <v>370</v>
      </c>
      <c r="E7" s="196" t="s">
        <v>464</v>
      </c>
      <c r="F7" s="196"/>
      <c r="G7" s="193" t="s">
        <v>463</v>
      </c>
      <c r="H7" s="193" t="s">
        <v>462</v>
      </c>
    </row>
    <row r="8" spans="1:8" s="188" customFormat="1" ht="35.25" customHeight="1">
      <c r="A8" s="192">
        <v>2</v>
      </c>
      <c r="B8" s="193" t="s">
        <v>6</v>
      </c>
      <c r="C8" s="192">
        <v>73</v>
      </c>
      <c r="D8" s="200" t="s">
        <v>370</v>
      </c>
      <c r="E8" s="201" t="s">
        <v>501</v>
      </c>
      <c r="F8" s="196"/>
      <c r="G8" s="193" t="s">
        <v>502</v>
      </c>
      <c r="H8" s="193" t="s">
        <v>503</v>
      </c>
    </row>
    <row r="9" spans="1:8" s="194" customFormat="1" ht="33" customHeight="1">
      <c r="A9" s="192">
        <v>3</v>
      </c>
      <c r="B9" s="193" t="s">
        <v>369</v>
      </c>
      <c r="C9" s="192">
        <v>5</v>
      </c>
      <c r="D9" s="200" t="s">
        <v>370</v>
      </c>
      <c r="E9" s="196" t="s">
        <v>374</v>
      </c>
      <c r="F9" s="193" t="s">
        <v>377</v>
      </c>
      <c r="G9" s="193" t="s">
        <v>376</v>
      </c>
      <c r="H9" s="193" t="s">
        <v>375</v>
      </c>
    </row>
    <row r="10" spans="1:8" s="194" customFormat="1" ht="33" customHeight="1">
      <c r="A10" s="192">
        <v>4</v>
      </c>
      <c r="B10" s="193" t="s">
        <v>29</v>
      </c>
      <c r="C10" s="192">
        <v>8</v>
      </c>
      <c r="D10" s="200" t="s">
        <v>370</v>
      </c>
      <c r="E10" s="196" t="s">
        <v>499</v>
      </c>
      <c r="F10" s="193"/>
      <c r="G10" s="193" t="s">
        <v>500</v>
      </c>
      <c r="H10" s="193" t="s">
        <v>492</v>
      </c>
    </row>
    <row r="11" spans="1:8" s="194" customFormat="1" ht="33" customHeight="1">
      <c r="A11" s="192">
        <v>5</v>
      </c>
      <c r="B11" s="193" t="s">
        <v>29</v>
      </c>
      <c r="C11" s="192">
        <v>18</v>
      </c>
      <c r="D11" s="200" t="s">
        <v>370</v>
      </c>
      <c r="E11" s="196" t="s">
        <v>495</v>
      </c>
      <c r="F11" s="193"/>
      <c r="G11" s="193" t="s">
        <v>496</v>
      </c>
      <c r="H11" s="193" t="s">
        <v>493</v>
      </c>
    </row>
    <row r="12" spans="1:8" s="188" customFormat="1" ht="39.75" customHeight="1">
      <c r="A12" s="192">
        <v>6</v>
      </c>
      <c r="B12" s="193" t="s">
        <v>29</v>
      </c>
      <c r="C12" s="192">
        <v>22</v>
      </c>
      <c r="D12" s="200" t="s">
        <v>370</v>
      </c>
      <c r="E12" s="201" t="s">
        <v>378</v>
      </c>
      <c r="F12" s="193" t="s">
        <v>379</v>
      </c>
      <c r="G12" s="193" t="s">
        <v>380</v>
      </c>
      <c r="H12" s="193" t="s">
        <v>512</v>
      </c>
    </row>
    <row r="13" spans="1:8" s="188" customFormat="1" ht="31.5" customHeight="1">
      <c r="A13" s="192">
        <v>7</v>
      </c>
      <c r="B13" s="193" t="s">
        <v>29</v>
      </c>
      <c r="C13" s="192">
        <v>27</v>
      </c>
      <c r="D13" s="200" t="s">
        <v>370</v>
      </c>
      <c r="E13" s="201" t="s">
        <v>381</v>
      </c>
      <c r="F13" s="196"/>
      <c r="G13" s="193" t="s">
        <v>382</v>
      </c>
      <c r="H13" s="193" t="s">
        <v>383</v>
      </c>
    </row>
    <row r="14" spans="1:8" s="188" customFormat="1" ht="30.75" customHeight="1">
      <c r="A14" s="192">
        <v>8</v>
      </c>
      <c r="B14" s="193" t="s">
        <v>29</v>
      </c>
      <c r="C14" s="192">
        <v>64</v>
      </c>
      <c r="D14" s="200" t="s">
        <v>370</v>
      </c>
      <c r="E14" s="196" t="s">
        <v>384</v>
      </c>
      <c r="F14" s="196"/>
      <c r="G14" s="193" t="s">
        <v>386</v>
      </c>
      <c r="H14" s="193" t="s">
        <v>385</v>
      </c>
    </row>
    <row r="15" spans="1:8" s="188" customFormat="1" ht="36.75" customHeight="1">
      <c r="A15" s="192">
        <v>9</v>
      </c>
      <c r="B15" s="193" t="s">
        <v>30</v>
      </c>
      <c r="C15" s="192">
        <v>8</v>
      </c>
      <c r="D15" s="200" t="s">
        <v>370</v>
      </c>
      <c r="E15" s="201" t="s">
        <v>387</v>
      </c>
      <c r="F15" s="196"/>
      <c r="G15" s="193" t="s">
        <v>389</v>
      </c>
      <c r="H15" s="193" t="s">
        <v>388</v>
      </c>
    </row>
    <row r="16" spans="1:8" s="188" customFormat="1" ht="36" customHeight="1">
      <c r="A16" s="192">
        <v>10</v>
      </c>
      <c r="B16" s="193" t="s">
        <v>30</v>
      </c>
      <c r="C16" s="192">
        <v>9</v>
      </c>
      <c r="D16" s="200" t="s">
        <v>370</v>
      </c>
      <c r="E16" s="201" t="s">
        <v>390</v>
      </c>
      <c r="F16" s="196"/>
      <c r="G16" s="193" t="s">
        <v>392</v>
      </c>
      <c r="H16" s="193" t="s">
        <v>391</v>
      </c>
    </row>
    <row r="17" spans="1:8" s="188" customFormat="1" ht="37.5" customHeight="1">
      <c r="A17" s="192">
        <v>11</v>
      </c>
      <c r="B17" s="193" t="s">
        <v>30</v>
      </c>
      <c r="C17" s="192">
        <v>15</v>
      </c>
      <c r="D17" s="200" t="s">
        <v>370</v>
      </c>
      <c r="E17" s="201" t="s">
        <v>394</v>
      </c>
      <c r="F17" s="196"/>
      <c r="G17" s="193" t="s">
        <v>396</v>
      </c>
      <c r="H17" s="193" t="s">
        <v>395</v>
      </c>
    </row>
    <row r="18" spans="1:8" s="188" customFormat="1" ht="35.25" customHeight="1">
      <c r="A18" s="192">
        <v>12</v>
      </c>
      <c r="B18" s="193" t="s">
        <v>30</v>
      </c>
      <c r="C18" s="192">
        <v>20</v>
      </c>
      <c r="D18" s="200" t="s">
        <v>370</v>
      </c>
      <c r="E18" s="201" t="s">
        <v>393</v>
      </c>
      <c r="F18" s="196"/>
      <c r="G18" s="193" t="s">
        <v>398</v>
      </c>
      <c r="H18" s="193" t="s">
        <v>397</v>
      </c>
    </row>
    <row r="19" spans="1:8" s="188" customFormat="1" ht="35.25" customHeight="1">
      <c r="A19" s="192">
        <v>13</v>
      </c>
      <c r="B19" s="193" t="s">
        <v>30</v>
      </c>
      <c r="C19" s="192">
        <v>27</v>
      </c>
      <c r="D19" s="200" t="s">
        <v>370</v>
      </c>
      <c r="E19" s="201" t="s">
        <v>475</v>
      </c>
      <c r="F19" s="193" t="s">
        <v>478</v>
      </c>
      <c r="G19" s="193" t="s">
        <v>477</v>
      </c>
      <c r="H19" s="193" t="s">
        <v>476</v>
      </c>
    </row>
    <row r="20" spans="1:8" s="188" customFormat="1" ht="33.75" customHeight="1">
      <c r="A20" s="192">
        <v>14</v>
      </c>
      <c r="B20" s="193" t="s">
        <v>30</v>
      </c>
      <c r="C20" s="192">
        <v>41</v>
      </c>
      <c r="D20" s="200" t="s">
        <v>370</v>
      </c>
      <c r="E20" s="196" t="s">
        <v>399</v>
      </c>
      <c r="F20" s="196"/>
      <c r="G20" s="193" t="s">
        <v>449</v>
      </c>
      <c r="H20" s="193" t="s">
        <v>400</v>
      </c>
    </row>
    <row r="21" spans="1:8" s="188" customFormat="1" ht="33.75" customHeight="1">
      <c r="A21" s="192">
        <v>15</v>
      </c>
      <c r="B21" s="193" t="s">
        <v>30</v>
      </c>
      <c r="C21" s="192">
        <v>45</v>
      </c>
      <c r="D21" s="200" t="s">
        <v>370</v>
      </c>
      <c r="E21" s="196" t="s">
        <v>474</v>
      </c>
      <c r="F21" s="196"/>
      <c r="G21" s="193" t="s">
        <v>473</v>
      </c>
      <c r="H21" s="193" t="s">
        <v>472</v>
      </c>
    </row>
    <row r="22" spans="1:8" s="188" customFormat="1" ht="36" customHeight="1">
      <c r="A22" s="192">
        <v>16</v>
      </c>
      <c r="B22" s="193" t="s">
        <v>30</v>
      </c>
      <c r="C22" s="192">
        <v>52</v>
      </c>
      <c r="D22" s="200" t="s">
        <v>370</v>
      </c>
      <c r="E22" s="201" t="s">
        <v>401</v>
      </c>
      <c r="F22" s="196"/>
      <c r="G22" s="193" t="s">
        <v>403</v>
      </c>
      <c r="H22" s="193" t="s">
        <v>402</v>
      </c>
    </row>
    <row r="23" spans="1:8" s="188" customFormat="1" ht="36" customHeight="1">
      <c r="A23" s="192">
        <v>17</v>
      </c>
      <c r="B23" s="193" t="s">
        <v>30</v>
      </c>
      <c r="C23" s="192">
        <v>61</v>
      </c>
      <c r="D23" s="200" t="s">
        <v>370</v>
      </c>
      <c r="E23" s="201" t="s">
        <v>481</v>
      </c>
      <c r="F23" s="196"/>
      <c r="G23" s="193" t="s">
        <v>479</v>
      </c>
      <c r="H23" s="193" t="s">
        <v>480</v>
      </c>
    </row>
    <row r="24" spans="1:8" s="188" customFormat="1" ht="36" customHeight="1">
      <c r="A24" s="192">
        <v>18</v>
      </c>
      <c r="B24" s="193" t="s">
        <v>484</v>
      </c>
      <c r="C24" s="192">
        <v>1</v>
      </c>
      <c r="D24" s="200" t="s">
        <v>370</v>
      </c>
      <c r="E24" s="201" t="s">
        <v>489</v>
      </c>
      <c r="F24" s="196"/>
      <c r="G24" s="193" t="s">
        <v>490</v>
      </c>
      <c r="H24" s="193" t="s">
        <v>491</v>
      </c>
    </row>
    <row r="25" spans="1:8" s="188" customFormat="1" ht="36" customHeight="1">
      <c r="A25" s="192">
        <v>19</v>
      </c>
      <c r="B25" s="193" t="s">
        <v>484</v>
      </c>
      <c r="C25" s="192">
        <v>7</v>
      </c>
      <c r="D25" s="200" t="s">
        <v>370</v>
      </c>
      <c r="E25" s="203">
        <v>42901</v>
      </c>
      <c r="F25" s="196"/>
      <c r="G25" s="193" t="s">
        <v>485</v>
      </c>
      <c r="H25" s="193" t="s">
        <v>511</v>
      </c>
    </row>
    <row r="26" spans="1:8" s="188" customFormat="1" ht="36" customHeight="1">
      <c r="A26" s="192">
        <v>20</v>
      </c>
      <c r="B26" s="193" t="s">
        <v>38</v>
      </c>
      <c r="C26" s="192">
        <v>24</v>
      </c>
      <c r="D26" s="200" t="s">
        <v>370</v>
      </c>
      <c r="E26" s="201" t="s">
        <v>404</v>
      </c>
      <c r="F26" s="196"/>
      <c r="G26" s="193" t="s">
        <v>406</v>
      </c>
      <c r="H26" s="193" t="s">
        <v>405</v>
      </c>
    </row>
    <row r="27" spans="1:8" s="188" customFormat="1" ht="36" customHeight="1">
      <c r="A27" s="192">
        <v>21</v>
      </c>
      <c r="B27" s="193" t="s">
        <v>38</v>
      </c>
      <c r="C27" s="192">
        <v>25</v>
      </c>
      <c r="D27" s="200" t="s">
        <v>370</v>
      </c>
      <c r="E27" s="201" t="s">
        <v>481</v>
      </c>
      <c r="F27" s="196"/>
      <c r="G27" s="193" t="s">
        <v>483</v>
      </c>
      <c r="H27" s="193" t="s">
        <v>482</v>
      </c>
    </row>
    <row r="28" spans="1:8" s="188" customFormat="1" ht="36" customHeight="1">
      <c r="A28" s="192">
        <v>22</v>
      </c>
      <c r="B28" s="193" t="s">
        <v>39</v>
      </c>
      <c r="C28" s="192">
        <v>66</v>
      </c>
      <c r="D28" s="200" t="s">
        <v>370</v>
      </c>
      <c r="E28" s="201" t="s">
        <v>407</v>
      </c>
      <c r="F28" s="196"/>
      <c r="G28" s="193" t="s">
        <v>408</v>
      </c>
      <c r="H28" s="193" t="s">
        <v>513</v>
      </c>
    </row>
    <row r="29" spans="1:8" s="188" customFormat="1" ht="36" customHeight="1">
      <c r="A29" s="192">
        <v>23</v>
      </c>
      <c r="B29" s="193" t="s">
        <v>39</v>
      </c>
      <c r="C29" s="192">
        <v>80</v>
      </c>
      <c r="D29" s="200" t="s">
        <v>370</v>
      </c>
      <c r="E29" s="201" t="s">
        <v>505</v>
      </c>
      <c r="F29" s="196"/>
      <c r="G29" s="193" t="s">
        <v>507</v>
      </c>
      <c r="H29" s="193" t="s">
        <v>506</v>
      </c>
    </row>
    <row r="30" spans="1:8" s="188" customFormat="1" ht="34.5" customHeight="1">
      <c r="A30" s="192">
        <v>24</v>
      </c>
      <c r="B30" s="193" t="s">
        <v>39</v>
      </c>
      <c r="C30" s="192">
        <v>83</v>
      </c>
      <c r="D30" s="200" t="s">
        <v>370</v>
      </c>
      <c r="E30" s="196" t="s">
        <v>409</v>
      </c>
      <c r="F30" s="193" t="s">
        <v>412</v>
      </c>
      <c r="G30" s="193" t="s">
        <v>411</v>
      </c>
      <c r="H30" s="193" t="s">
        <v>410</v>
      </c>
    </row>
    <row r="31" spans="1:8" s="188" customFormat="1" ht="38.25" customHeight="1">
      <c r="A31" s="192">
        <v>25</v>
      </c>
      <c r="B31" s="193" t="s">
        <v>42</v>
      </c>
      <c r="C31" s="192">
        <v>2</v>
      </c>
      <c r="D31" s="200" t="s">
        <v>370</v>
      </c>
      <c r="E31" s="201" t="s">
        <v>413</v>
      </c>
      <c r="F31" s="196"/>
      <c r="G31" s="193" t="s">
        <v>415</v>
      </c>
      <c r="H31" s="193" t="s">
        <v>414</v>
      </c>
    </row>
    <row r="32" spans="1:8" s="188" customFormat="1" ht="34.5" customHeight="1">
      <c r="A32" s="192">
        <v>26</v>
      </c>
      <c r="B32" s="193" t="s">
        <v>42</v>
      </c>
      <c r="C32" s="192">
        <v>4</v>
      </c>
      <c r="D32" s="200" t="s">
        <v>370</v>
      </c>
      <c r="E32" s="201" t="s">
        <v>416</v>
      </c>
      <c r="F32" s="193" t="s">
        <v>419</v>
      </c>
      <c r="G32" s="193" t="s">
        <v>418</v>
      </c>
      <c r="H32" s="193" t="s">
        <v>417</v>
      </c>
    </row>
    <row r="33" spans="1:8" s="188" customFormat="1" ht="38.25" customHeight="1">
      <c r="A33" s="192">
        <v>27</v>
      </c>
      <c r="B33" s="193" t="s">
        <v>42</v>
      </c>
      <c r="C33" s="192">
        <v>6</v>
      </c>
      <c r="D33" s="200" t="s">
        <v>370</v>
      </c>
      <c r="E33" s="201" t="s">
        <v>420</v>
      </c>
      <c r="F33" s="193" t="s">
        <v>423</v>
      </c>
      <c r="G33" s="193" t="s">
        <v>422</v>
      </c>
      <c r="H33" s="193" t="s">
        <v>421</v>
      </c>
    </row>
    <row r="34" spans="1:8" s="188" customFormat="1" ht="39" customHeight="1">
      <c r="A34" s="192">
        <v>28</v>
      </c>
      <c r="B34" s="193" t="s">
        <v>42</v>
      </c>
      <c r="C34" s="192">
        <v>9</v>
      </c>
      <c r="D34" s="200" t="s">
        <v>370</v>
      </c>
      <c r="E34" s="201" t="s">
        <v>425</v>
      </c>
      <c r="F34" s="196"/>
      <c r="G34" s="193" t="s">
        <v>427</v>
      </c>
      <c r="H34" s="193" t="s">
        <v>426</v>
      </c>
    </row>
    <row r="35" spans="1:8" s="188" customFormat="1" ht="39" customHeight="1">
      <c r="A35" s="192">
        <v>29</v>
      </c>
      <c r="B35" s="193" t="s">
        <v>42</v>
      </c>
      <c r="C35" s="192">
        <v>11</v>
      </c>
      <c r="D35" s="200" t="s">
        <v>370</v>
      </c>
      <c r="E35" s="201" t="s">
        <v>430</v>
      </c>
      <c r="F35" s="193" t="s">
        <v>433</v>
      </c>
      <c r="G35" s="193" t="s">
        <v>432</v>
      </c>
      <c r="H35" s="193" t="s">
        <v>431</v>
      </c>
    </row>
    <row r="36" spans="1:8" s="188" customFormat="1" ht="36" customHeight="1">
      <c r="A36" s="192">
        <v>30</v>
      </c>
      <c r="B36" s="193" t="s">
        <v>42</v>
      </c>
      <c r="C36" s="192">
        <v>20</v>
      </c>
      <c r="D36" s="200" t="s">
        <v>370</v>
      </c>
      <c r="E36" s="201" t="s">
        <v>450</v>
      </c>
      <c r="F36" s="196"/>
      <c r="G36" s="193" t="s">
        <v>452</v>
      </c>
      <c r="H36" s="193" t="s">
        <v>451</v>
      </c>
    </row>
    <row r="37" spans="1:8" s="188" customFormat="1" ht="36" customHeight="1">
      <c r="A37" s="192">
        <v>31</v>
      </c>
      <c r="B37" s="193" t="s">
        <v>42</v>
      </c>
      <c r="C37" s="192">
        <v>22</v>
      </c>
      <c r="D37" s="200" t="s">
        <v>370</v>
      </c>
      <c r="E37" s="201" t="s">
        <v>497</v>
      </c>
      <c r="F37" s="196"/>
      <c r="G37" s="193" t="s">
        <v>498</v>
      </c>
      <c r="H37" s="193" t="s">
        <v>494</v>
      </c>
    </row>
    <row r="38" spans="1:8" s="188" customFormat="1" ht="36" customHeight="1">
      <c r="A38" s="192">
        <v>32</v>
      </c>
      <c r="B38" s="193" t="s">
        <v>42</v>
      </c>
      <c r="C38" s="192">
        <v>28</v>
      </c>
      <c r="D38" s="200" t="s">
        <v>370</v>
      </c>
      <c r="E38" s="201" t="s">
        <v>486</v>
      </c>
      <c r="F38" s="196"/>
      <c r="G38" s="193" t="s">
        <v>504</v>
      </c>
      <c r="H38" s="193" t="s">
        <v>487</v>
      </c>
    </row>
    <row r="39" spans="1:8" s="188" customFormat="1" ht="36.75" customHeight="1">
      <c r="A39" s="192">
        <v>33</v>
      </c>
      <c r="B39" s="193" t="s">
        <v>42</v>
      </c>
      <c r="C39" s="192">
        <v>34</v>
      </c>
      <c r="D39" s="200" t="s">
        <v>370</v>
      </c>
      <c r="E39" s="201" t="s">
        <v>453</v>
      </c>
      <c r="F39" s="196"/>
      <c r="G39" s="193" t="s">
        <v>465</v>
      </c>
      <c r="H39" s="193" t="s">
        <v>454</v>
      </c>
    </row>
    <row r="40" spans="1:8" s="188" customFormat="1" ht="36" customHeight="1">
      <c r="A40" s="192">
        <v>34</v>
      </c>
      <c r="B40" s="193" t="s">
        <v>42</v>
      </c>
      <c r="C40" s="192">
        <v>41</v>
      </c>
      <c r="D40" s="200" t="s">
        <v>370</v>
      </c>
      <c r="E40" s="196" t="s">
        <v>436</v>
      </c>
      <c r="F40" s="196"/>
      <c r="G40" s="193" t="s">
        <v>435</v>
      </c>
      <c r="H40" s="193" t="s">
        <v>434</v>
      </c>
    </row>
    <row r="41" spans="1:8" s="188" customFormat="1" ht="36.75" customHeight="1">
      <c r="A41" s="192">
        <v>35</v>
      </c>
      <c r="B41" s="193" t="s">
        <v>42</v>
      </c>
      <c r="C41" s="192">
        <v>47</v>
      </c>
      <c r="D41" s="200" t="s">
        <v>370</v>
      </c>
      <c r="E41" s="196" t="s">
        <v>455</v>
      </c>
      <c r="F41" s="196"/>
      <c r="G41" s="193" t="s">
        <v>457</v>
      </c>
      <c r="H41" s="193" t="s">
        <v>456</v>
      </c>
    </row>
    <row r="42" spans="1:8" s="194" customFormat="1" ht="36" customHeight="1">
      <c r="A42" s="192">
        <v>36</v>
      </c>
      <c r="B42" s="193" t="s">
        <v>42</v>
      </c>
      <c r="C42" s="192">
        <v>49</v>
      </c>
      <c r="D42" s="200" t="s">
        <v>370</v>
      </c>
      <c r="E42" s="196" t="s">
        <v>458</v>
      </c>
      <c r="F42" s="196"/>
      <c r="G42" s="193" t="s">
        <v>460</v>
      </c>
      <c r="H42" s="193" t="s">
        <v>459</v>
      </c>
    </row>
    <row r="43" spans="1:8" s="188" customFormat="1" ht="35.25" customHeight="1">
      <c r="A43" s="192">
        <v>37</v>
      </c>
      <c r="B43" s="193" t="s">
        <v>42</v>
      </c>
      <c r="C43" s="192">
        <v>50</v>
      </c>
      <c r="D43" s="200" t="s">
        <v>370</v>
      </c>
      <c r="E43" s="196" t="s">
        <v>437</v>
      </c>
      <c r="F43" s="196"/>
      <c r="G43" s="193" t="s">
        <v>439</v>
      </c>
      <c r="H43" s="193" t="s">
        <v>438</v>
      </c>
    </row>
    <row r="44" spans="1:8" s="188" customFormat="1" ht="34.5" customHeight="1">
      <c r="A44" s="192">
        <v>38</v>
      </c>
      <c r="B44" s="193" t="s">
        <v>42</v>
      </c>
      <c r="C44" s="192">
        <v>51</v>
      </c>
      <c r="D44" s="200" t="s">
        <v>370</v>
      </c>
      <c r="E44" s="196" t="s">
        <v>440</v>
      </c>
      <c r="F44" s="196"/>
      <c r="G44" s="193" t="s">
        <v>442</v>
      </c>
      <c r="H44" s="193" t="s">
        <v>441</v>
      </c>
    </row>
    <row r="45" spans="1:8" s="188" customFormat="1" ht="36" customHeight="1">
      <c r="A45" s="192">
        <v>39</v>
      </c>
      <c r="B45" s="193" t="s">
        <v>42</v>
      </c>
      <c r="C45" s="192">
        <v>52</v>
      </c>
      <c r="D45" s="200" t="s">
        <v>370</v>
      </c>
      <c r="E45" s="196" t="s">
        <v>443</v>
      </c>
      <c r="F45" s="196"/>
      <c r="G45" s="193" t="s">
        <v>445</v>
      </c>
      <c r="H45" s="193" t="s">
        <v>444</v>
      </c>
    </row>
    <row r="46" spans="1:8" s="188" customFormat="1" ht="36.75" customHeight="1">
      <c r="A46" s="192">
        <v>40</v>
      </c>
      <c r="B46" s="193" t="s">
        <v>42</v>
      </c>
      <c r="C46" s="192">
        <v>57</v>
      </c>
      <c r="D46" s="200" t="s">
        <v>370</v>
      </c>
      <c r="E46" s="201" t="s">
        <v>461</v>
      </c>
      <c r="F46" s="196"/>
      <c r="G46" s="193" t="s">
        <v>515</v>
      </c>
      <c r="H46" s="193" t="s">
        <v>514</v>
      </c>
    </row>
    <row r="47" spans="1:8" s="188" customFormat="1" ht="34.5" customHeight="1">
      <c r="A47" s="192">
        <v>41</v>
      </c>
      <c r="B47" s="193" t="s">
        <v>42</v>
      </c>
      <c r="C47" s="192">
        <v>59</v>
      </c>
      <c r="D47" s="200" t="s">
        <v>370</v>
      </c>
      <c r="E47" s="201" t="s">
        <v>446</v>
      </c>
      <c r="F47" s="196"/>
      <c r="G47" s="193" t="s">
        <v>448</v>
      </c>
      <c r="H47" s="193" t="s">
        <v>447</v>
      </c>
    </row>
    <row r="48" spans="1:8" s="188" customFormat="1" ht="34.5" customHeight="1">
      <c r="A48" s="192">
        <v>42</v>
      </c>
      <c r="B48" s="193" t="s">
        <v>42</v>
      </c>
      <c r="C48" s="192">
        <v>64</v>
      </c>
      <c r="D48" s="200" t="s">
        <v>370</v>
      </c>
      <c r="E48" s="201" t="s">
        <v>508</v>
      </c>
      <c r="F48" s="196"/>
      <c r="G48" s="193" t="s">
        <v>509</v>
      </c>
      <c r="H48" s="193" t="s">
        <v>510</v>
      </c>
    </row>
    <row r="49" spans="1:8" s="188" customFormat="1" ht="36.75" customHeight="1">
      <c r="A49" s="192">
        <v>43</v>
      </c>
      <c r="B49" s="193" t="s">
        <v>42</v>
      </c>
      <c r="C49" s="192">
        <v>8</v>
      </c>
      <c r="D49" s="200" t="s">
        <v>370</v>
      </c>
      <c r="E49" s="196" t="s">
        <v>424</v>
      </c>
      <c r="F49" s="196"/>
      <c r="G49" s="193" t="s">
        <v>429</v>
      </c>
      <c r="H49" s="193" t="s">
        <v>428</v>
      </c>
    </row>
    <row r="50" spans="1:8" s="188" customFormat="1" ht="39" customHeight="1">
      <c r="A50" s="192">
        <v>44</v>
      </c>
      <c r="B50" s="193" t="s">
        <v>44</v>
      </c>
      <c r="C50" s="192">
        <v>1</v>
      </c>
      <c r="D50" s="200" t="s">
        <v>370</v>
      </c>
      <c r="E50" s="203" t="s">
        <v>471</v>
      </c>
      <c r="F50" s="196"/>
      <c r="G50" s="193" t="s">
        <v>467</v>
      </c>
      <c r="H50" s="193" t="s">
        <v>466</v>
      </c>
    </row>
    <row r="51" spans="1:8" s="188" customFormat="1" ht="35.25" customHeight="1">
      <c r="A51" s="192">
        <v>45</v>
      </c>
      <c r="B51" s="193" t="s">
        <v>44</v>
      </c>
      <c r="C51" s="192">
        <v>27</v>
      </c>
      <c r="D51" s="200" t="s">
        <v>370</v>
      </c>
      <c r="E51" s="201" t="s">
        <v>470</v>
      </c>
      <c r="F51" s="196"/>
      <c r="G51" s="193" t="s">
        <v>469</v>
      </c>
      <c r="H51" s="193" t="s">
        <v>468</v>
      </c>
    </row>
  </sheetData>
  <sheetProtection/>
  <autoFilter ref="A6:H51"/>
  <mergeCells count="9">
    <mergeCell ref="A1:H1"/>
    <mergeCell ref="F2:F5"/>
    <mergeCell ref="G2:G5"/>
    <mergeCell ref="A2:A5"/>
    <mergeCell ref="B2:B5"/>
    <mergeCell ref="C2:C5"/>
    <mergeCell ref="H2:H5"/>
    <mergeCell ref="E2:E5"/>
    <mergeCell ref="D2:D5"/>
  </mergeCells>
  <printOptions/>
  <pageMargins left="0.7480314960629921" right="0.2362204724409449" top="0.31496062992125984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ЛГКХ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vsgf</dc:creator>
  <cp:keywords/>
  <dc:description/>
  <cp:lastModifiedBy>NPO-c</cp:lastModifiedBy>
  <cp:lastPrinted>2018-05-31T09:40:27Z</cp:lastPrinted>
  <dcterms:created xsi:type="dcterms:W3CDTF">2003-05-16T08:09:37Z</dcterms:created>
  <dcterms:modified xsi:type="dcterms:W3CDTF">2021-11-17T09:55:59Z</dcterms:modified>
  <cp:category/>
  <cp:version/>
  <cp:contentType/>
  <cp:contentStatus/>
</cp:coreProperties>
</file>